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9786e6f16dbd7827/TrekkingTrails/Tools/"/>
    </mc:Choice>
  </mc:AlternateContent>
  <xr:revisionPtr revIDLastSave="312" documentId="13_ncr:1_{67F9B9B5-F443-4FE2-A6D4-1717C88ABD35}" xr6:coauthVersionLast="47" xr6:coauthVersionMax="47" xr10:uidLastSave="{4A8F7196-A86F-450E-99F9-13F5284B772D}"/>
  <workbookProtection workbookAlgorithmName="SHA-512" workbookHashValue="cQTwErflzU33aS/L70FHmpOwILkQxT0Nc/ww/gh2IvpjQ//0l9szcXlbKvv6Ueyph8TNIDKbxVimA04OjiQlRQ==" workbookSaltValue="JzCzEqlM+v35JrqOAkFVkA==" workbookSpinCount="100000" lockStructure="1"/>
  <bookViews>
    <workbookView xWindow="-120" yWindow="-120" windowWidth="38640" windowHeight="21120" xr2:uid="{00000000-000D-0000-FFFF-FFFF00000000}"/>
  </bookViews>
  <sheets>
    <sheet name="Trekking-Tools" sheetId="10" r:id="rId1"/>
    <sheet name="Tourplaner" sheetId="9" r:id="rId2"/>
    <sheet name="Packliste" sheetId="5" r:id="rId3"/>
    <sheet name="Packliste (2 Personen)" sheetId="11" r:id="rId4"/>
    <sheet name="Verpflegungsrechner" sheetId="7" r:id="rId5"/>
    <sheet name="Brennstoffrechner" sheetId="8" r:id="rId6"/>
  </sheets>
  <definedNames>
    <definedName name="_xlnm._FilterDatabase" localSheetId="2" hidden="1">Packliste!$B$12:$J$105</definedName>
    <definedName name="_xlnm._FilterDatabase" localSheetId="3" hidden="1">'Packliste (2 Personen)'!$B$15:$H$102</definedName>
    <definedName name="_xlnm._FilterDatabase" localSheetId="4" hidden="1">Verpflegungsrechner!$J$13:$J$52</definedName>
    <definedName name="_xlnm.Print_Area" localSheetId="2">Packliste!$B$1:$J$105</definedName>
    <definedName name="_xlnm.Print_Area" localSheetId="3">'Packliste (2 Personen)'!$B$1:$H$102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9" l="1"/>
  <c r="H14" i="9"/>
  <c r="K44" i="7"/>
  <c r="L44" i="7"/>
  <c r="M44" i="7"/>
  <c r="N44" i="7"/>
  <c r="K45" i="7"/>
  <c r="O45" i="7" s="1"/>
  <c r="L45" i="7"/>
  <c r="M45" i="7"/>
  <c r="N45" i="7"/>
  <c r="K46" i="7"/>
  <c r="L46" i="7"/>
  <c r="M46" i="7"/>
  <c r="N46" i="7"/>
  <c r="O46" i="7"/>
  <c r="K47" i="7"/>
  <c r="L47" i="7"/>
  <c r="M47" i="7"/>
  <c r="N47" i="7"/>
  <c r="O47" i="7"/>
  <c r="K48" i="7"/>
  <c r="L48" i="7"/>
  <c r="M48" i="7"/>
  <c r="N48" i="7"/>
  <c r="O48" i="7"/>
  <c r="K49" i="7"/>
  <c r="O49" i="7" s="1"/>
  <c r="L49" i="7"/>
  <c r="M49" i="7"/>
  <c r="N49" i="7"/>
  <c r="K50" i="7"/>
  <c r="O50" i="7" s="1"/>
  <c r="L50" i="7"/>
  <c r="M50" i="7"/>
  <c r="N50" i="7"/>
  <c r="K51" i="7"/>
  <c r="L51" i="7"/>
  <c r="M51" i="7"/>
  <c r="N51" i="7"/>
  <c r="O51" i="7"/>
  <c r="D28" i="8"/>
  <c r="O44" i="7" l="1"/>
  <c r="I45" i="7" l="1"/>
  <c r="I46" i="7"/>
  <c r="I47" i="7"/>
  <c r="I48" i="7"/>
  <c r="I49" i="7"/>
  <c r="I50" i="7"/>
  <c r="I51" i="7"/>
  <c r="I44" i="7"/>
  <c r="K43" i="7"/>
  <c r="L43" i="7"/>
  <c r="M43" i="7"/>
  <c r="N43" i="7"/>
  <c r="K21" i="7"/>
  <c r="L21" i="7"/>
  <c r="M21" i="7"/>
  <c r="N21" i="7"/>
  <c r="K22" i="7"/>
  <c r="L22" i="7"/>
  <c r="M22" i="7"/>
  <c r="N22" i="7"/>
  <c r="K16" i="7"/>
  <c r="L16" i="7"/>
  <c r="M16" i="7"/>
  <c r="N16" i="7"/>
  <c r="K40" i="7"/>
  <c r="L40" i="7"/>
  <c r="M40" i="7"/>
  <c r="N40" i="7"/>
  <c r="K41" i="7"/>
  <c r="L41" i="7"/>
  <c r="M41" i="7"/>
  <c r="N41" i="7"/>
  <c r="K42" i="7"/>
  <c r="L42" i="7"/>
  <c r="M42" i="7"/>
  <c r="N42" i="7"/>
  <c r="K30" i="7"/>
  <c r="L30" i="7"/>
  <c r="M30" i="7"/>
  <c r="N30" i="7"/>
  <c r="K31" i="7"/>
  <c r="L31" i="7"/>
  <c r="M31" i="7"/>
  <c r="N31" i="7"/>
  <c r="K32" i="7"/>
  <c r="L32" i="7"/>
  <c r="M32" i="7"/>
  <c r="N32" i="7"/>
  <c r="K33" i="7"/>
  <c r="L33" i="7"/>
  <c r="M33" i="7"/>
  <c r="N33" i="7"/>
  <c r="C72" i="9"/>
  <c r="C71" i="9"/>
  <c r="I24" i="7"/>
  <c r="I14" i="7"/>
  <c r="F50" i="8"/>
  <c r="F49" i="8"/>
  <c r="E19" i="8"/>
  <c r="E29" i="8" s="1"/>
  <c r="F19" i="8"/>
  <c r="F29" i="8" s="1"/>
  <c r="G19" i="8"/>
  <c r="G29" i="8" s="1"/>
  <c r="H19" i="8"/>
  <c r="H29" i="8" s="1"/>
  <c r="I19" i="8"/>
  <c r="I29" i="8" s="1"/>
  <c r="D19" i="8"/>
  <c r="D29" i="8" s="1"/>
  <c r="F28" i="8"/>
  <c r="G28" i="8"/>
  <c r="O43" i="7" l="1"/>
  <c r="O22" i="7"/>
  <c r="O41" i="7"/>
  <c r="J52" i="7"/>
  <c r="O31" i="7"/>
  <c r="O33" i="7"/>
  <c r="O32" i="7"/>
  <c r="O21" i="7"/>
  <c r="O42" i="7"/>
  <c r="O30" i="7"/>
  <c r="O16" i="7"/>
  <c r="O40" i="7"/>
  <c r="J45" i="11" l="1"/>
  <c r="K45" i="11"/>
  <c r="K74" i="11"/>
  <c r="J74" i="11"/>
  <c r="J73" i="11"/>
  <c r="J100" i="11"/>
  <c r="K100" i="11"/>
  <c r="J101" i="11"/>
  <c r="K101" i="11"/>
  <c r="K99" i="11"/>
  <c r="J99" i="11"/>
  <c r="J86" i="11"/>
  <c r="K86" i="11"/>
  <c r="M86" i="11" s="1"/>
  <c r="J87" i="11"/>
  <c r="K87" i="11"/>
  <c r="J88" i="11"/>
  <c r="K88" i="11"/>
  <c r="M88" i="11" s="1"/>
  <c r="J89" i="11"/>
  <c r="K89" i="11"/>
  <c r="M89" i="11" s="1"/>
  <c r="J90" i="11"/>
  <c r="K90" i="11"/>
  <c r="M90" i="11" s="1"/>
  <c r="J91" i="11"/>
  <c r="K91" i="11"/>
  <c r="J92" i="11"/>
  <c r="K92" i="11"/>
  <c r="J93" i="11"/>
  <c r="K93" i="11"/>
  <c r="J95" i="11"/>
  <c r="K95" i="11"/>
  <c r="M95" i="11" s="1"/>
  <c r="J96" i="11"/>
  <c r="K96" i="11"/>
  <c r="J85" i="11"/>
  <c r="K85" i="11"/>
  <c r="J53" i="11"/>
  <c r="K53" i="11"/>
  <c r="J54" i="11"/>
  <c r="K54" i="11"/>
  <c r="J55" i="11"/>
  <c r="K55" i="11"/>
  <c r="J56" i="11"/>
  <c r="K56" i="11"/>
  <c r="J57" i="11"/>
  <c r="K57" i="11"/>
  <c r="M57" i="11" s="1"/>
  <c r="J58" i="11"/>
  <c r="K58" i="11"/>
  <c r="M58" i="11" s="1"/>
  <c r="K52" i="11"/>
  <c r="J52" i="11"/>
  <c r="K40" i="11"/>
  <c r="K41" i="11"/>
  <c r="K42" i="11"/>
  <c r="K43" i="11"/>
  <c r="K44" i="11"/>
  <c r="K46" i="11"/>
  <c r="O46" i="11" s="1"/>
  <c r="K47" i="11"/>
  <c r="M47" i="11" s="1"/>
  <c r="K48" i="11"/>
  <c r="K39" i="11"/>
  <c r="J40" i="11"/>
  <c r="J41" i="11"/>
  <c r="J42" i="11"/>
  <c r="J43" i="11"/>
  <c r="J44" i="11"/>
  <c r="J46" i="11"/>
  <c r="J47" i="11"/>
  <c r="J48" i="11"/>
  <c r="J39" i="11"/>
  <c r="O57" i="11"/>
  <c r="P57" i="11"/>
  <c r="E57" i="11"/>
  <c r="G57" i="11"/>
  <c r="H57" i="11"/>
  <c r="E31" i="11"/>
  <c r="G31" i="11"/>
  <c r="H31" i="11"/>
  <c r="P102" i="11"/>
  <c r="O102" i="11"/>
  <c r="M102" i="11"/>
  <c r="O101" i="11"/>
  <c r="M101" i="11"/>
  <c r="P100" i="11"/>
  <c r="O100" i="11"/>
  <c r="M100" i="11"/>
  <c r="P99" i="11"/>
  <c r="O99" i="11"/>
  <c r="M99" i="11"/>
  <c r="P98" i="11"/>
  <c r="O98" i="11"/>
  <c r="M98" i="11"/>
  <c r="P96" i="11"/>
  <c r="O96" i="11"/>
  <c r="M96" i="11"/>
  <c r="P95" i="11"/>
  <c r="O95" i="11"/>
  <c r="P94" i="11"/>
  <c r="O94" i="11"/>
  <c r="M94" i="11"/>
  <c r="P93" i="11"/>
  <c r="O93" i="11"/>
  <c r="M93" i="11"/>
  <c r="P92" i="11"/>
  <c r="O92" i="11"/>
  <c r="M92" i="11"/>
  <c r="P91" i="11"/>
  <c r="O91" i="11"/>
  <c r="M91" i="11"/>
  <c r="P90" i="11"/>
  <c r="O90" i="11"/>
  <c r="P89" i="11"/>
  <c r="O89" i="11"/>
  <c r="P88" i="11"/>
  <c r="O88" i="11"/>
  <c r="P87" i="11"/>
  <c r="O87" i="11"/>
  <c r="M87" i="11"/>
  <c r="P86" i="11"/>
  <c r="O86" i="11"/>
  <c r="P85" i="11"/>
  <c r="O85" i="11"/>
  <c r="M85" i="11"/>
  <c r="P83" i="11"/>
  <c r="O83" i="11"/>
  <c r="M83" i="11"/>
  <c r="P82" i="11"/>
  <c r="O82" i="11"/>
  <c r="M82" i="11"/>
  <c r="P81" i="11"/>
  <c r="O81" i="11"/>
  <c r="M81" i="11"/>
  <c r="P80" i="11"/>
  <c r="O80" i="11"/>
  <c r="M80" i="11"/>
  <c r="P79" i="11"/>
  <c r="O79" i="11"/>
  <c r="M79" i="11"/>
  <c r="P78" i="11"/>
  <c r="O78" i="11"/>
  <c r="M78" i="11"/>
  <c r="P77" i="11"/>
  <c r="O77" i="11"/>
  <c r="M77" i="11"/>
  <c r="P76" i="11"/>
  <c r="M76" i="11"/>
  <c r="O76" i="11"/>
  <c r="P74" i="11"/>
  <c r="O74" i="11"/>
  <c r="M74" i="11"/>
  <c r="P73" i="11"/>
  <c r="O73" i="11"/>
  <c r="M73" i="11"/>
  <c r="P72" i="11"/>
  <c r="O72" i="11"/>
  <c r="M72" i="11"/>
  <c r="P71" i="11"/>
  <c r="O71" i="11"/>
  <c r="M71" i="11"/>
  <c r="P70" i="11"/>
  <c r="O70" i="11"/>
  <c r="M70" i="11"/>
  <c r="P69" i="11"/>
  <c r="O69" i="11"/>
  <c r="M69" i="11"/>
  <c r="P68" i="11"/>
  <c r="O68" i="11"/>
  <c r="M68" i="11"/>
  <c r="P67" i="11"/>
  <c r="O67" i="11"/>
  <c r="M67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8" i="11"/>
  <c r="O58" i="11"/>
  <c r="P56" i="11"/>
  <c r="O56" i="11"/>
  <c r="M56" i="11"/>
  <c r="P55" i="11"/>
  <c r="O55" i="11"/>
  <c r="M55" i="11"/>
  <c r="O54" i="11"/>
  <c r="M54" i="11"/>
  <c r="P53" i="11"/>
  <c r="O53" i="11"/>
  <c r="M53" i="11"/>
  <c r="P52" i="11"/>
  <c r="O52" i="11"/>
  <c r="M52" i="11"/>
  <c r="P51" i="11"/>
  <c r="O51" i="11"/>
  <c r="M51" i="11"/>
  <c r="P49" i="11"/>
  <c r="O49" i="11"/>
  <c r="M49" i="11"/>
  <c r="P48" i="11"/>
  <c r="O48" i="11"/>
  <c r="M48" i="11"/>
  <c r="O47" i="11"/>
  <c r="P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7" i="11"/>
  <c r="O37" i="11"/>
  <c r="M37" i="11"/>
  <c r="O36" i="11"/>
  <c r="M36" i="11"/>
  <c r="P35" i="11"/>
  <c r="O35" i="11"/>
  <c r="M35" i="11"/>
  <c r="P34" i="11"/>
  <c r="O34" i="11"/>
  <c r="M34" i="11"/>
  <c r="P33" i="11"/>
  <c r="O33" i="11"/>
  <c r="M33" i="11"/>
  <c r="P31" i="11"/>
  <c r="O31" i="11"/>
  <c r="M31" i="11"/>
  <c r="P30" i="11"/>
  <c r="O30" i="11"/>
  <c r="M30" i="11"/>
  <c r="P29" i="11"/>
  <c r="O29" i="11"/>
  <c r="M29" i="11"/>
  <c r="P28" i="11"/>
  <c r="O28" i="11"/>
  <c r="M28" i="11"/>
  <c r="P27" i="11"/>
  <c r="O27" i="11"/>
  <c r="M27" i="11"/>
  <c r="P26" i="11"/>
  <c r="O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8" i="11"/>
  <c r="O18" i="11"/>
  <c r="M18" i="11"/>
  <c r="H102" i="11"/>
  <c r="G102" i="11"/>
  <c r="E102" i="11"/>
  <c r="G101" i="11"/>
  <c r="E101" i="11"/>
  <c r="H100" i="11"/>
  <c r="G100" i="11"/>
  <c r="E100" i="11"/>
  <c r="H99" i="11"/>
  <c r="G99" i="11"/>
  <c r="E99" i="11"/>
  <c r="H98" i="11"/>
  <c r="G98" i="11"/>
  <c r="E98" i="11"/>
  <c r="H96" i="11"/>
  <c r="G96" i="11"/>
  <c r="E96" i="11"/>
  <c r="H95" i="11"/>
  <c r="G95" i="11"/>
  <c r="E95" i="11"/>
  <c r="H94" i="11"/>
  <c r="G94" i="11"/>
  <c r="E94" i="11"/>
  <c r="H93" i="11"/>
  <c r="G93" i="11"/>
  <c r="E93" i="11"/>
  <c r="H92" i="11"/>
  <c r="G92" i="11"/>
  <c r="E92" i="11"/>
  <c r="H91" i="11"/>
  <c r="G91" i="11"/>
  <c r="E91" i="11"/>
  <c r="H90" i="11"/>
  <c r="G90" i="11"/>
  <c r="E90" i="11"/>
  <c r="H89" i="11"/>
  <c r="G89" i="11"/>
  <c r="E89" i="11"/>
  <c r="H88" i="11"/>
  <c r="G88" i="11"/>
  <c r="E88" i="11"/>
  <c r="H87" i="11"/>
  <c r="G87" i="11"/>
  <c r="E87" i="11"/>
  <c r="H86" i="11"/>
  <c r="G86" i="11"/>
  <c r="E86" i="11"/>
  <c r="H85" i="11"/>
  <c r="G85" i="11"/>
  <c r="E85" i="11"/>
  <c r="H83" i="11"/>
  <c r="G83" i="11"/>
  <c r="E83" i="11"/>
  <c r="H82" i="11"/>
  <c r="G82" i="11"/>
  <c r="E82" i="11"/>
  <c r="H81" i="11"/>
  <c r="G81" i="11"/>
  <c r="E81" i="11"/>
  <c r="H80" i="11"/>
  <c r="G80" i="11"/>
  <c r="E80" i="11"/>
  <c r="H79" i="11"/>
  <c r="G79" i="11"/>
  <c r="E79" i="11"/>
  <c r="H78" i="11"/>
  <c r="G78" i="11"/>
  <c r="E78" i="11"/>
  <c r="H77" i="11"/>
  <c r="G77" i="11"/>
  <c r="E77" i="11"/>
  <c r="H76" i="11"/>
  <c r="E76" i="11"/>
  <c r="C76" i="11"/>
  <c r="G76" i="11" s="1"/>
  <c r="H74" i="11"/>
  <c r="G74" i="11"/>
  <c r="E74" i="11"/>
  <c r="H73" i="11"/>
  <c r="G73" i="11"/>
  <c r="E73" i="11"/>
  <c r="C73" i="11"/>
  <c r="K73" i="11" s="1"/>
  <c r="H72" i="11"/>
  <c r="G72" i="11"/>
  <c r="E72" i="11"/>
  <c r="H71" i="11"/>
  <c r="G71" i="11"/>
  <c r="E71" i="11"/>
  <c r="H70" i="11"/>
  <c r="G70" i="11"/>
  <c r="E70" i="11"/>
  <c r="H69" i="11"/>
  <c r="G69" i="11"/>
  <c r="E69" i="11"/>
  <c r="H68" i="11"/>
  <c r="G68" i="11"/>
  <c r="E68" i="11"/>
  <c r="H67" i="11"/>
  <c r="G67" i="11"/>
  <c r="E67" i="11"/>
  <c r="H65" i="11"/>
  <c r="G65" i="11"/>
  <c r="E65" i="11"/>
  <c r="H64" i="11"/>
  <c r="G64" i="11"/>
  <c r="E64" i="11"/>
  <c r="H63" i="11"/>
  <c r="G63" i="11"/>
  <c r="E63" i="11"/>
  <c r="H62" i="11"/>
  <c r="G62" i="11"/>
  <c r="E62" i="11"/>
  <c r="H61" i="11"/>
  <c r="G61" i="11"/>
  <c r="E61" i="11"/>
  <c r="H60" i="11"/>
  <c r="G60" i="11"/>
  <c r="E60" i="11"/>
  <c r="H58" i="11"/>
  <c r="G58" i="11"/>
  <c r="E58" i="11"/>
  <c r="H56" i="11"/>
  <c r="G56" i="11"/>
  <c r="E56" i="11"/>
  <c r="H55" i="11"/>
  <c r="G55" i="11"/>
  <c r="E55" i="11"/>
  <c r="G54" i="11"/>
  <c r="E54" i="11"/>
  <c r="H53" i="11"/>
  <c r="G53" i="11"/>
  <c r="E53" i="11"/>
  <c r="H52" i="11"/>
  <c r="G52" i="11"/>
  <c r="E52" i="11"/>
  <c r="H51" i="11"/>
  <c r="G51" i="11"/>
  <c r="E51" i="11"/>
  <c r="H49" i="11"/>
  <c r="G49" i="11"/>
  <c r="E49" i="11"/>
  <c r="H48" i="11"/>
  <c r="G48" i="11"/>
  <c r="E48" i="11"/>
  <c r="G47" i="11"/>
  <c r="E47" i="11"/>
  <c r="H46" i="11"/>
  <c r="G46" i="11"/>
  <c r="E46" i="11"/>
  <c r="H45" i="11"/>
  <c r="G45" i="11"/>
  <c r="E45" i="11"/>
  <c r="H44" i="11"/>
  <c r="G44" i="11"/>
  <c r="E44" i="11"/>
  <c r="H43" i="11"/>
  <c r="G43" i="11"/>
  <c r="E43" i="11"/>
  <c r="H42" i="11"/>
  <c r="G42" i="11"/>
  <c r="E42" i="11"/>
  <c r="H41" i="11"/>
  <c r="G41" i="11"/>
  <c r="E41" i="11"/>
  <c r="H40" i="11"/>
  <c r="G40" i="11"/>
  <c r="E40" i="11"/>
  <c r="H39" i="11"/>
  <c r="G39" i="11"/>
  <c r="E39" i="11"/>
  <c r="H37" i="11"/>
  <c r="G37" i="11"/>
  <c r="E37" i="11"/>
  <c r="G36" i="11"/>
  <c r="E36" i="11"/>
  <c r="H35" i="11"/>
  <c r="G35" i="11"/>
  <c r="E35" i="11"/>
  <c r="H34" i="11"/>
  <c r="G34" i="11"/>
  <c r="E34" i="11"/>
  <c r="H33" i="11"/>
  <c r="G33" i="11"/>
  <c r="E33" i="11"/>
  <c r="G30" i="11"/>
  <c r="E30" i="11"/>
  <c r="H30" i="11"/>
  <c r="G29" i="11"/>
  <c r="E29" i="11"/>
  <c r="H29" i="11"/>
  <c r="G28" i="11"/>
  <c r="E28" i="11"/>
  <c r="H28" i="11"/>
  <c r="G27" i="11"/>
  <c r="E27" i="11"/>
  <c r="H27" i="11"/>
  <c r="G26" i="11"/>
  <c r="E26" i="11"/>
  <c r="H26" i="11"/>
  <c r="G25" i="11"/>
  <c r="E25" i="11"/>
  <c r="H25" i="11"/>
  <c r="G24" i="11"/>
  <c r="E24" i="11"/>
  <c r="H24" i="11"/>
  <c r="G23" i="11"/>
  <c r="E23" i="11"/>
  <c r="H23" i="11"/>
  <c r="G22" i="11"/>
  <c r="E22" i="11"/>
  <c r="H22" i="11"/>
  <c r="G21" i="11"/>
  <c r="E21" i="11"/>
  <c r="H21" i="11"/>
  <c r="G20" i="11"/>
  <c r="E20" i="11"/>
  <c r="H20" i="11"/>
  <c r="G19" i="11"/>
  <c r="E19" i="11"/>
  <c r="H18" i="11"/>
  <c r="G18" i="11"/>
  <c r="E18" i="11"/>
  <c r="H69" i="5"/>
  <c r="E32" i="11" l="1"/>
  <c r="M38" i="11"/>
  <c r="G17" i="11"/>
  <c r="O97" i="11"/>
  <c r="E17" i="11"/>
  <c r="H17" i="11" s="1"/>
  <c r="M17" i="11"/>
  <c r="M50" i="11"/>
  <c r="O32" i="11"/>
  <c r="M59" i="11"/>
  <c r="O59" i="11"/>
  <c r="O75" i="11"/>
  <c r="M97" i="11"/>
  <c r="O66" i="11"/>
  <c r="M75" i="11"/>
  <c r="O38" i="11"/>
  <c r="O17" i="11"/>
  <c r="O50" i="11"/>
  <c r="M66" i="11"/>
  <c r="M32" i="11"/>
  <c r="O84" i="11"/>
  <c r="M84" i="11"/>
  <c r="E97" i="11"/>
  <c r="C7" i="11" s="1"/>
  <c r="E50" i="11"/>
  <c r="G84" i="11"/>
  <c r="E59" i="11"/>
  <c r="E66" i="11"/>
  <c r="G59" i="11"/>
  <c r="G97" i="11"/>
  <c r="E75" i="11"/>
  <c r="G38" i="11"/>
  <c r="G50" i="11"/>
  <c r="G66" i="11"/>
  <c r="G75" i="11"/>
  <c r="E84" i="11"/>
  <c r="G32" i="11"/>
  <c r="E38" i="11"/>
  <c r="H22" i="9"/>
  <c r="H23" i="9"/>
  <c r="H24" i="9"/>
  <c r="H25" i="9"/>
  <c r="H26" i="9"/>
  <c r="H15" i="9"/>
  <c r="H16" i="9"/>
  <c r="H17" i="9"/>
  <c r="H18" i="9"/>
  <c r="H19" i="9"/>
  <c r="H20" i="9"/>
  <c r="H21" i="9"/>
  <c r="H28" i="8"/>
  <c r="H33" i="5"/>
  <c r="H34" i="5"/>
  <c r="H35" i="5"/>
  <c r="H36" i="5"/>
  <c r="H37" i="5"/>
  <c r="H38" i="5"/>
  <c r="H39" i="5"/>
  <c r="I69" i="5"/>
  <c r="H27" i="5"/>
  <c r="F69" i="5"/>
  <c r="F56" i="5"/>
  <c r="F39" i="5"/>
  <c r="H32" i="11" l="1"/>
  <c r="O16" i="11"/>
  <c r="K8" i="11" s="1"/>
  <c r="H27" i="9"/>
  <c r="H10" i="10" s="1"/>
  <c r="P32" i="11"/>
  <c r="P66" i="11"/>
  <c r="P17" i="11"/>
  <c r="P59" i="11"/>
  <c r="P84" i="11"/>
  <c r="G16" i="11"/>
  <c r="C8" i="11" s="1"/>
  <c r="P50" i="11"/>
  <c r="P38" i="11"/>
  <c r="P97" i="11"/>
  <c r="K7" i="11"/>
  <c r="M16" i="11"/>
  <c r="K6" i="11" s="1"/>
  <c r="P75" i="11"/>
  <c r="H66" i="11"/>
  <c r="H97" i="11"/>
  <c r="H50" i="11"/>
  <c r="H75" i="11"/>
  <c r="H59" i="11"/>
  <c r="H84" i="11"/>
  <c r="H38" i="11"/>
  <c r="E16" i="11"/>
  <c r="C6" i="11" s="1"/>
  <c r="G30" i="8"/>
  <c r="G32" i="8" l="1"/>
  <c r="G33" i="8" s="1"/>
  <c r="G31" i="8"/>
  <c r="P16" i="11"/>
  <c r="J2" i="11"/>
  <c r="H16" i="11"/>
  <c r="B2" i="11"/>
  <c r="G34" i="8" l="1"/>
  <c r="I62" i="5"/>
  <c r="H62" i="5"/>
  <c r="F62" i="5"/>
  <c r="E46" i="8" l="1"/>
  <c r="F46" i="8"/>
  <c r="E47" i="8"/>
  <c r="F47" i="8"/>
  <c r="E48" i="8"/>
  <c r="F48" i="8"/>
  <c r="F45" i="8" l="1"/>
  <c r="F44" i="8"/>
  <c r="F43" i="8"/>
  <c r="I28" i="8"/>
  <c r="I30" i="8" s="1"/>
  <c r="H30" i="8"/>
  <c r="E28" i="8"/>
  <c r="D30" i="8"/>
  <c r="N39" i="7"/>
  <c r="M39" i="7"/>
  <c r="L39" i="7"/>
  <c r="K39" i="7"/>
  <c r="N38" i="7"/>
  <c r="M38" i="7"/>
  <c r="L38" i="7"/>
  <c r="K38" i="7"/>
  <c r="N37" i="7"/>
  <c r="M37" i="7"/>
  <c r="L37" i="7"/>
  <c r="K37" i="7"/>
  <c r="N36" i="7"/>
  <c r="M36" i="7"/>
  <c r="L36" i="7"/>
  <c r="K36" i="7"/>
  <c r="N35" i="7"/>
  <c r="M35" i="7"/>
  <c r="L35" i="7"/>
  <c r="K35" i="7"/>
  <c r="N34" i="7"/>
  <c r="M34" i="7"/>
  <c r="L34" i="7"/>
  <c r="K34" i="7"/>
  <c r="N29" i="7"/>
  <c r="M29" i="7"/>
  <c r="L29" i="7"/>
  <c r="K29" i="7"/>
  <c r="N28" i="7"/>
  <c r="M28" i="7"/>
  <c r="L28" i="7"/>
  <c r="K28" i="7"/>
  <c r="N27" i="7"/>
  <c r="M27" i="7"/>
  <c r="L27" i="7"/>
  <c r="K27" i="7"/>
  <c r="N26" i="7"/>
  <c r="M26" i="7"/>
  <c r="L26" i="7"/>
  <c r="K26" i="7"/>
  <c r="N25" i="7"/>
  <c r="M25" i="7"/>
  <c r="L25" i="7"/>
  <c r="K25" i="7"/>
  <c r="N24" i="7"/>
  <c r="M24" i="7"/>
  <c r="L24" i="7"/>
  <c r="K24" i="7"/>
  <c r="N23" i="7"/>
  <c r="M23" i="7"/>
  <c r="L23" i="7"/>
  <c r="K23" i="7"/>
  <c r="N20" i="7"/>
  <c r="M20" i="7"/>
  <c r="L20" i="7"/>
  <c r="K20" i="7"/>
  <c r="N19" i="7"/>
  <c r="M19" i="7"/>
  <c r="L19" i="7"/>
  <c r="K19" i="7"/>
  <c r="N18" i="7"/>
  <c r="M18" i="7"/>
  <c r="L18" i="7"/>
  <c r="K18" i="7"/>
  <c r="N17" i="7"/>
  <c r="M17" i="7"/>
  <c r="L17" i="7"/>
  <c r="K17" i="7"/>
  <c r="N15" i="7"/>
  <c r="M15" i="7"/>
  <c r="L15" i="7"/>
  <c r="K15" i="7"/>
  <c r="N14" i="7"/>
  <c r="M14" i="7"/>
  <c r="L14" i="7"/>
  <c r="K14" i="7"/>
  <c r="I105" i="5"/>
  <c r="H105" i="5"/>
  <c r="F105" i="5"/>
  <c r="H104" i="5"/>
  <c r="F104" i="5"/>
  <c r="I103" i="5"/>
  <c r="H103" i="5"/>
  <c r="F103" i="5"/>
  <c r="I102" i="5"/>
  <c r="H102" i="5"/>
  <c r="F102" i="5"/>
  <c r="I101" i="5"/>
  <c r="H101" i="5"/>
  <c r="F101" i="5"/>
  <c r="I99" i="5"/>
  <c r="H99" i="5"/>
  <c r="F99" i="5"/>
  <c r="I98" i="5"/>
  <c r="H98" i="5"/>
  <c r="F98" i="5"/>
  <c r="I97" i="5"/>
  <c r="H97" i="5"/>
  <c r="F97" i="5"/>
  <c r="I96" i="5"/>
  <c r="H96" i="5"/>
  <c r="F96" i="5"/>
  <c r="I95" i="5"/>
  <c r="H95" i="5"/>
  <c r="F95" i="5"/>
  <c r="I94" i="5"/>
  <c r="H94" i="5"/>
  <c r="F94" i="5"/>
  <c r="I93" i="5"/>
  <c r="H93" i="5"/>
  <c r="F93" i="5"/>
  <c r="I92" i="5"/>
  <c r="H92" i="5"/>
  <c r="F92" i="5"/>
  <c r="I91" i="5"/>
  <c r="H91" i="5"/>
  <c r="F91" i="5"/>
  <c r="I90" i="5"/>
  <c r="H90" i="5"/>
  <c r="F90" i="5"/>
  <c r="I89" i="5"/>
  <c r="H89" i="5"/>
  <c r="F89" i="5"/>
  <c r="I88" i="5"/>
  <c r="H88" i="5"/>
  <c r="F88" i="5"/>
  <c r="I86" i="5"/>
  <c r="H86" i="5"/>
  <c r="F86" i="5"/>
  <c r="I85" i="5"/>
  <c r="H85" i="5"/>
  <c r="F85" i="5"/>
  <c r="I84" i="5"/>
  <c r="H84" i="5"/>
  <c r="F84" i="5"/>
  <c r="I83" i="5"/>
  <c r="H83" i="5"/>
  <c r="F83" i="5"/>
  <c r="I82" i="5"/>
  <c r="H82" i="5"/>
  <c r="F82" i="5"/>
  <c r="I81" i="5"/>
  <c r="H81" i="5"/>
  <c r="F81" i="5"/>
  <c r="I80" i="5"/>
  <c r="H80" i="5"/>
  <c r="F80" i="5"/>
  <c r="I79" i="5"/>
  <c r="F79" i="5"/>
  <c r="D79" i="5"/>
  <c r="H79" i="5" s="1"/>
  <c r="I77" i="5"/>
  <c r="H77" i="5"/>
  <c r="F77" i="5"/>
  <c r="I76" i="5"/>
  <c r="H76" i="5"/>
  <c r="F76" i="5"/>
  <c r="D76" i="5"/>
  <c r="I75" i="5"/>
  <c r="H75" i="5"/>
  <c r="F75" i="5"/>
  <c r="I74" i="5"/>
  <c r="H74" i="5"/>
  <c r="F74" i="5"/>
  <c r="D74" i="5"/>
  <c r="I73" i="5"/>
  <c r="H73" i="5"/>
  <c r="F73" i="5"/>
  <c r="I72" i="5"/>
  <c r="H72" i="5"/>
  <c r="F72" i="5"/>
  <c r="I71" i="5"/>
  <c r="H71" i="5"/>
  <c r="F71" i="5"/>
  <c r="I70" i="5"/>
  <c r="H70" i="5"/>
  <c r="F70" i="5"/>
  <c r="I68" i="5"/>
  <c r="H68" i="5"/>
  <c r="F68" i="5"/>
  <c r="I66" i="5"/>
  <c r="H66" i="5"/>
  <c r="F66" i="5"/>
  <c r="I65" i="5"/>
  <c r="H65" i="5"/>
  <c r="F65" i="5"/>
  <c r="I64" i="5"/>
  <c r="H64" i="5"/>
  <c r="F64" i="5"/>
  <c r="I63" i="5"/>
  <c r="H63" i="5"/>
  <c r="F63" i="5"/>
  <c r="I61" i="5"/>
  <c r="H61" i="5"/>
  <c r="F61" i="5"/>
  <c r="I59" i="5"/>
  <c r="H59" i="5"/>
  <c r="F59" i="5"/>
  <c r="I58" i="5"/>
  <c r="H58" i="5"/>
  <c r="F58" i="5"/>
  <c r="I57" i="5"/>
  <c r="H57" i="5"/>
  <c r="F57" i="5"/>
  <c r="H56" i="5"/>
  <c r="I55" i="5"/>
  <c r="H55" i="5"/>
  <c r="F55" i="5"/>
  <c r="I54" i="5"/>
  <c r="H54" i="5"/>
  <c r="F54" i="5"/>
  <c r="I53" i="5"/>
  <c r="H53" i="5"/>
  <c r="F53" i="5"/>
  <c r="I51" i="5"/>
  <c r="H51" i="5"/>
  <c r="F51" i="5"/>
  <c r="I50" i="5"/>
  <c r="H50" i="5"/>
  <c r="F50" i="5"/>
  <c r="H49" i="5"/>
  <c r="F49" i="5"/>
  <c r="I48" i="5"/>
  <c r="H48" i="5"/>
  <c r="F48" i="5"/>
  <c r="I47" i="5"/>
  <c r="H47" i="5"/>
  <c r="F47" i="5"/>
  <c r="I46" i="5"/>
  <c r="H46" i="5"/>
  <c r="F46" i="5"/>
  <c r="I45" i="5"/>
  <c r="H45" i="5"/>
  <c r="F45" i="5"/>
  <c r="I44" i="5"/>
  <c r="H44" i="5"/>
  <c r="F44" i="5"/>
  <c r="I43" i="5"/>
  <c r="H43" i="5"/>
  <c r="F43" i="5"/>
  <c r="I42" i="5"/>
  <c r="H42" i="5"/>
  <c r="F42" i="5"/>
  <c r="I41" i="5"/>
  <c r="H41" i="5"/>
  <c r="F41" i="5"/>
  <c r="I39" i="5"/>
  <c r="F38" i="5"/>
  <c r="I37" i="5"/>
  <c r="F37" i="5"/>
  <c r="I36" i="5"/>
  <c r="F36" i="5"/>
  <c r="I35" i="5"/>
  <c r="F35" i="5"/>
  <c r="F34" i="5"/>
  <c r="I33" i="5"/>
  <c r="F33" i="5"/>
  <c r="I32" i="5"/>
  <c r="H32" i="5"/>
  <c r="F32" i="5"/>
  <c r="I31" i="5"/>
  <c r="H31" i="5"/>
  <c r="F31" i="5"/>
  <c r="I30" i="5"/>
  <c r="H30" i="5"/>
  <c r="F30" i="5"/>
  <c r="I29" i="5"/>
  <c r="H29" i="5"/>
  <c r="F29" i="5"/>
  <c r="D29" i="5"/>
  <c r="I27" i="5"/>
  <c r="F27" i="5"/>
  <c r="I26" i="5"/>
  <c r="H26" i="5"/>
  <c r="F26" i="5"/>
  <c r="I25" i="5"/>
  <c r="H25" i="5"/>
  <c r="F25" i="5"/>
  <c r="I24" i="5"/>
  <c r="H24" i="5"/>
  <c r="F24" i="5"/>
  <c r="I23" i="5"/>
  <c r="H23" i="5"/>
  <c r="F23" i="5"/>
  <c r="I22" i="5"/>
  <c r="H22" i="5"/>
  <c r="F22" i="5"/>
  <c r="I21" i="5"/>
  <c r="H21" i="5"/>
  <c r="F21" i="5"/>
  <c r="I20" i="5"/>
  <c r="H20" i="5"/>
  <c r="F20" i="5"/>
  <c r="I19" i="5"/>
  <c r="H19" i="5"/>
  <c r="F19" i="5"/>
  <c r="I18" i="5"/>
  <c r="H18" i="5"/>
  <c r="F18" i="5"/>
  <c r="I17" i="5"/>
  <c r="H17" i="5"/>
  <c r="F17" i="5"/>
  <c r="I16" i="5"/>
  <c r="H16" i="5"/>
  <c r="F16" i="5"/>
  <c r="I15" i="5"/>
  <c r="H15" i="5"/>
  <c r="F15" i="5"/>
  <c r="G27" i="9"/>
  <c r="F27" i="9"/>
  <c r="E27" i="9"/>
  <c r="D5" i="9"/>
  <c r="D55" i="7" s="1"/>
  <c r="I32" i="8" l="1"/>
  <c r="I33" i="8" s="1"/>
  <c r="I31" i="8"/>
  <c r="D32" i="8"/>
  <c r="D33" i="8" s="1"/>
  <c r="D31" i="8"/>
  <c r="H32" i="8"/>
  <c r="H31" i="8"/>
  <c r="E30" i="8"/>
  <c r="F30" i="8"/>
  <c r="L52" i="7"/>
  <c r="N52" i="7"/>
  <c r="F14" i="5"/>
  <c r="F100" i="5"/>
  <c r="C3" i="5" s="1"/>
  <c r="H33" i="8"/>
  <c r="O15" i="7"/>
  <c r="O17" i="7"/>
  <c r="O18" i="7"/>
  <c r="O19" i="7"/>
  <c r="O20" i="7"/>
  <c r="O23" i="7"/>
  <c r="O24" i="7"/>
  <c r="O25" i="7"/>
  <c r="O26" i="7"/>
  <c r="O27" i="7"/>
  <c r="O28" i="7"/>
  <c r="O29" i="7"/>
  <c r="O34" i="7"/>
  <c r="O35" i="7"/>
  <c r="O36" i="7"/>
  <c r="O37" i="7"/>
  <c r="O38" i="7"/>
  <c r="O39" i="7"/>
  <c r="M52" i="7"/>
  <c r="K52" i="7"/>
  <c r="C74" i="7" s="1"/>
  <c r="F78" i="5"/>
  <c r="H100" i="5"/>
  <c r="F28" i="5"/>
  <c r="F87" i="5"/>
  <c r="H60" i="5"/>
  <c r="F60" i="5"/>
  <c r="H52" i="5"/>
  <c r="H28" i="5"/>
  <c r="F40" i="5"/>
  <c r="H67" i="5"/>
  <c r="H14" i="5"/>
  <c r="H87" i="5"/>
  <c r="I87" i="5" s="1"/>
  <c r="O14" i="7"/>
  <c r="H40" i="5"/>
  <c r="F52" i="5"/>
  <c r="H78" i="5"/>
  <c r="F67" i="5"/>
  <c r="H6" i="10"/>
  <c r="H9" i="10"/>
  <c r="H9" i="9"/>
  <c r="H8" i="10"/>
  <c r="H8" i="9"/>
  <c r="H7" i="10"/>
  <c r="H7" i="9"/>
  <c r="H10" i="9"/>
  <c r="K56" i="7"/>
  <c r="D74" i="7" s="1"/>
  <c r="E32" i="8" l="1"/>
  <c r="E33" i="8" s="1"/>
  <c r="E31" i="8"/>
  <c r="F32" i="8"/>
  <c r="F33" i="8" s="1"/>
  <c r="F31" i="8"/>
  <c r="L56" i="7"/>
  <c r="M56" i="7"/>
  <c r="L57" i="7"/>
  <c r="O52" i="7"/>
  <c r="N56" i="7"/>
  <c r="I14" i="5"/>
  <c r="I78" i="5"/>
  <c r="I100" i="5"/>
  <c r="I60" i="5"/>
  <c r="I34" i="8"/>
  <c r="E34" i="8"/>
  <c r="H34" i="8"/>
  <c r="I52" i="5"/>
  <c r="F13" i="5"/>
  <c r="C2" i="5" s="1"/>
  <c r="I28" i="5"/>
  <c r="I67" i="5"/>
  <c r="I40" i="5"/>
  <c r="H13" i="5"/>
  <c r="C5" i="5" s="1"/>
  <c r="N57" i="7"/>
  <c r="K57" i="7"/>
  <c r="C75" i="7" s="1"/>
  <c r="C76" i="7" s="1"/>
  <c r="M57" i="7"/>
  <c r="F34" i="8" l="1"/>
  <c r="D34" i="8"/>
  <c r="C4" i="5"/>
  <c r="I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B39" authorId="0" shapeId="0" xr:uid="{B452572F-D124-4A14-A23B-B6B3ADD328FA}">
      <text>
        <r>
          <rPr>
            <b/>
            <sz val="9"/>
            <color indexed="81"/>
            <rFont val="Segoe UI"/>
            <family val="2"/>
          </rPr>
          <t>Thomas:</t>
        </r>
        <r>
          <rPr>
            <sz val="9"/>
            <color indexed="81"/>
            <rFont val="Segoe UI"/>
            <family val="2"/>
          </rPr>
          <t xml:space="preserve">
die blau markierten Ausrüstungsteile können oft gemeinsam genutzt werden!</t>
        </r>
      </text>
    </comment>
  </commentList>
</comments>
</file>

<file path=xl/sharedStrings.xml><?xml version="1.0" encoding="utf-8"?>
<sst xmlns="http://schemas.openxmlformats.org/spreadsheetml/2006/main" count="741" uniqueCount="438">
  <si>
    <t>Rucksack</t>
  </si>
  <si>
    <t>Gewicht</t>
  </si>
  <si>
    <t>Ultralight</t>
  </si>
  <si>
    <t>Wanderstöcke</t>
  </si>
  <si>
    <t>Bergstiefel</t>
  </si>
  <si>
    <t>auch in Landeswährung</t>
  </si>
  <si>
    <t>Kamera</t>
  </si>
  <si>
    <t>Ohrstöpsel</t>
  </si>
  <si>
    <t>1l Ziplock</t>
  </si>
  <si>
    <t>Schlafen</t>
  </si>
  <si>
    <t>Stativ</t>
  </si>
  <si>
    <t>Bekleidung</t>
  </si>
  <si>
    <t>Sonstiges</t>
  </si>
  <si>
    <t>Brustgurt</t>
  </si>
  <si>
    <t>Biwaksack</t>
  </si>
  <si>
    <t>Neoprensocken</t>
  </si>
  <si>
    <t>Kategorie</t>
  </si>
  <si>
    <t>Kochen</t>
  </si>
  <si>
    <t>Schuhe &amp; Zubehör</t>
  </si>
  <si>
    <t>Gamaschen</t>
  </si>
  <si>
    <t>Brillenputztuch</t>
  </si>
  <si>
    <t>je A4-Seite</t>
  </si>
  <si>
    <t>Klettergurt</t>
  </si>
  <si>
    <t>Klettersteigset</t>
  </si>
  <si>
    <t>Schlüsselbund</t>
  </si>
  <si>
    <t>Gürtel</t>
  </si>
  <si>
    <t>Lebensmittel</t>
  </si>
  <si>
    <t>Wasser</t>
  </si>
  <si>
    <t>Verbrauch</t>
  </si>
  <si>
    <t>1l</t>
  </si>
  <si>
    <t>Gaskartusche</t>
  </si>
  <si>
    <t>220g-Kartusche</t>
  </si>
  <si>
    <t>Summe</t>
  </si>
  <si>
    <t>SD mit Dose</t>
  </si>
  <si>
    <t>Reiseführer</t>
  </si>
  <si>
    <t>Schlafsack</t>
  </si>
  <si>
    <t>100g-Kartusche</t>
  </si>
  <si>
    <t>Auto + Haustür</t>
  </si>
  <si>
    <t>2. Layer</t>
  </si>
  <si>
    <t>1. Layer</t>
  </si>
  <si>
    <t>Topf</t>
  </si>
  <si>
    <t>Besteck</t>
  </si>
  <si>
    <t>Isomatte</t>
  </si>
  <si>
    <t>Zelt</t>
  </si>
  <si>
    <t>Sandalen</t>
  </si>
  <si>
    <t>Packbeutel</t>
  </si>
  <si>
    <t>3. Layer Hose</t>
  </si>
  <si>
    <t>3. Layer Jacke</t>
  </si>
  <si>
    <t>Unterhose Merino</t>
  </si>
  <si>
    <t>Shirt Merino</t>
  </si>
  <si>
    <t>Geldbeutel</t>
  </si>
  <si>
    <t>Sonnenbrillenaufsatz mit Etui</t>
  </si>
  <si>
    <t>Hygiene</t>
  </si>
  <si>
    <t>Papiertaschentücher 10 St.</t>
  </si>
  <si>
    <t>Waschzeug inkl. Sonnencreme</t>
  </si>
  <si>
    <t>Elektronik</t>
  </si>
  <si>
    <t>Packraft</t>
  </si>
  <si>
    <t>Paddel</t>
  </si>
  <si>
    <t>Spritzdecke</t>
  </si>
  <si>
    <t>Spikes</t>
  </si>
  <si>
    <t>Schneeschuhe</t>
  </si>
  <si>
    <t>Stoff</t>
  </si>
  <si>
    <t>Gesamt</t>
  </si>
  <si>
    <t>Ausrüstung</t>
  </si>
  <si>
    <t>Sicherheitsweste</t>
  </si>
  <si>
    <t>Karte</t>
  </si>
  <si>
    <t>GPS</t>
  </si>
  <si>
    <t>Flightcover</t>
  </si>
  <si>
    <t>Uhr</t>
  </si>
  <si>
    <t>Lampe</t>
  </si>
  <si>
    <t>Powerbank</t>
  </si>
  <si>
    <t>im Rucksack</t>
  </si>
  <si>
    <t>am Körper</t>
  </si>
  <si>
    <t>Gewicht Verbrauch</t>
  </si>
  <si>
    <t>Gewicht am Körper</t>
  </si>
  <si>
    <t>#</t>
  </si>
  <si>
    <t>Tourenequipment</t>
  </si>
  <si>
    <t>Erste-Hilfe</t>
  </si>
  <si>
    <t>Päckchen</t>
  </si>
  <si>
    <t>Mütze/Schal</t>
  </si>
  <si>
    <t>Handschuhe</t>
  </si>
  <si>
    <t>Kocher</t>
  </si>
  <si>
    <t>Pegs</t>
  </si>
  <si>
    <t>Feuerzeug</t>
  </si>
  <si>
    <t>Sonnenschutz</t>
  </si>
  <si>
    <t>x</t>
  </si>
  <si>
    <t>Hüttenschuhe</t>
  </si>
  <si>
    <t>Wanderkarte</t>
  </si>
  <si>
    <t>Wurfsack</t>
  </si>
  <si>
    <t>Löffel aus Lexan</t>
  </si>
  <si>
    <t>Kletterhelm</t>
  </si>
  <si>
    <t>Kamerazubehör</t>
  </si>
  <si>
    <t>Mobiltelefon</t>
  </si>
  <si>
    <t>Trinksystem</t>
  </si>
  <si>
    <t>Faltflasche</t>
  </si>
  <si>
    <t>Trailrunner</t>
  </si>
  <si>
    <t>Klopapier</t>
  </si>
  <si>
    <t>Spiritus</t>
  </si>
  <si>
    <t>Cashewnüsse</t>
  </si>
  <si>
    <t>Was</t>
  </si>
  <si>
    <t>Ergebnis</t>
  </si>
  <si>
    <t>Trekkingnahrung</t>
  </si>
  <si>
    <t>Frühstück</t>
  </si>
  <si>
    <t>Porridge</t>
  </si>
  <si>
    <t>Müsliriegel</t>
  </si>
  <si>
    <t>Energiebedarf [kcal] / Tag</t>
  </si>
  <si>
    <t>Tourdauer [# Tage]</t>
  </si>
  <si>
    <t>300ml in Kunststoffflasche</t>
  </si>
  <si>
    <t>Vollmilchpulver</t>
  </si>
  <si>
    <t>Kalorienbilanz [kcal]</t>
  </si>
  <si>
    <t>Tourdaten</t>
  </si>
  <si>
    <t>Gewicht Brennstoffbehälter [g]</t>
  </si>
  <si>
    <t>Trekking-Tools: Tourplaner</t>
  </si>
  <si>
    <t>Etappe</t>
  </si>
  <si>
    <t>Verlauf</t>
  </si>
  <si>
    <t>Bemerkung</t>
  </si>
  <si>
    <t>Checkliste</t>
  </si>
  <si>
    <t>Start - Zwischenziel -Zwischenziel - Ende</t>
  </si>
  <si>
    <t>z.B. Ticket-Nr., Boarding, Flughafen</t>
  </si>
  <si>
    <t>Notrufapp installieren</t>
  </si>
  <si>
    <t>z.B. für Hütten, persönlicher Notfall-Kontakt, Fluggesellschaft</t>
  </si>
  <si>
    <t>Ausrüstung testen</t>
  </si>
  <si>
    <t>Ausrüstung vervollständigen</t>
  </si>
  <si>
    <t>Zwischenmahlzeit</t>
  </si>
  <si>
    <t>Trockenfrüchte: Ananasstücke gesüsst</t>
  </si>
  <si>
    <t>Trockenfrüchte: Bananenchips</t>
  </si>
  <si>
    <t>Trekking-Tools: Verpflegungsrechner</t>
  </si>
  <si>
    <t>Trekking-Tools: Brennstoffrechner</t>
  </si>
  <si>
    <t>Tourspezifische Ausrüstung</t>
  </si>
  <si>
    <t>Regenjacke / Regenhose imprägnieren</t>
  </si>
  <si>
    <t>Kocher [g]</t>
  </si>
  <si>
    <t>Topfständer [g]</t>
  </si>
  <si>
    <t>Windschutz [g]</t>
  </si>
  <si>
    <t>Topf [g]</t>
  </si>
  <si>
    <t>Kochsystem</t>
  </si>
  <si>
    <t>Brennstoffdaten</t>
  </si>
  <si>
    <t>220g-Gaskartusche</t>
  </si>
  <si>
    <t>100g-Gaskartusche</t>
  </si>
  <si>
    <t>Verteilung</t>
  </si>
  <si>
    <t>Brennstoff [g]</t>
  </si>
  <si>
    <t>Brennstoffbehälter [#]</t>
  </si>
  <si>
    <t>Trekking-Tools: Packliste</t>
  </si>
  <si>
    <t>on Tour</t>
  </si>
  <si>
    <t>Zartbitter-Schokolade (90%)</t>
  </si>
  <si>
    <t>Füllmenge Brennstoffbehälter [g]</t>
  </si>
  <si>
    <t>Brennspiritus-Falsche 1l</t>
  </si>
  <si>
    <t>Haushaltsfläschchen</t>
  </si>
  <si>
    <t>-</t>
  </si>
  <si>
    <t>Tourdauer [# Tage]:</t>
  </si>
  <si>
    <t>Bedarf Warmwasser/Tag [l]:</t>
  </si>
  <si>
    <t>Energiebilanz:</t>
  </si>
  <si>
    <t>Summe:</t>
  </si>
  <si>
    <t>Route hinterlegen</t>
  </si>
  <si>
    <t>Anreise:</t>
  </si>
  <si>
    <t>Rückreise:</t>
  </si>
  <si>
    <t>Anfahrt planen</t>
  </si>
  <si>
    <t>Rückfahrt planen</t>
  </si>
  <si>
    <t>Zwischentransfer planen</t>
  </si>
  <si>
    <t>Landeswährung wechseln</t>
  </si>
  <si>
    <t>Etappen planen</t>
  </si>
  <si>
    <t>Trinkwasserversorgung klären</t>
  </si>
  <si>
    <t>Verpflegung planen</t>
  </si>
  <si>
    <t>Notrufnummern notieren</t>
  </si>
  <si>
    <t>GPS-Karte installieren</t>
  </si>
  <si>
    <t>wichtige Telefonnummern notieren</t>
  </si>
  <si>
    <t>Wetterverhältnisse recherchieren</t>
  </si>
  <si>
    <t>Höchst- und Niedrigsttemperaturen, Wind, Niederschlag</t>
  </si>
  <si>
    <t>440g-Gaskartusche</t>
  </si>
  <si>
    <t>Pfanne [g]</t>
  </si>
  <si>
    <t>Griff [g]</t>
  </si>
  <si>
    <t>offen</t>
  </si>
  <si>
    <t>erledigt</t>
  </si>
  <si>
    <t>Packliste erstellen</t>
  </si>
  <si>
    <t>(z.B. Bustransfer, Trinkwasserstelle, Abstecher, Gipfelmöglichkeit,</t>
  </si>
  <si>
    <t>Gültigkeit Ausweise überprüfen</t>
  </si>
  <si>
    <t>Personalausweis, Reisepass, DAV-Mitgliedskarte, CampingCard</t>
  </si>
  <si>
    <t>Impfen</t>
  </si>
  <si>
    <t>Impfungen auffrischen, neue Impfungen für Zielgebiet</t>
  </si>
  <si>
    <t>Wanderkarte besorgen</t>
  </si>
  <si>
    <t>Wettervorhersage auf Tour klären</t>
  </si>
  <si>
    <t>Bsp:: Alpin-Notruf Österreich 140</t>
  </si>
  <si>
    <t>Bsp.: 112 Iceland App, Notfallap Bergrettung Tirol</t>
  </si>
  <si>
    <t>bei Vertrauensperson</t>
  </si>
  <si>
    <t>Schuhe pflegen</t>
  </si>
  <si>
    <t>Länderinformationen recherchieren</t>
  </si>
  <si>
    <t>Furten, mobile Brücken, geeigneter Schlafplatz, …)</t>
  </si>
  <si>
    <t>ohne Netzempfang alternative Notrufmeldung (z.B. Spot) planen!</t>
  </si>
  <si>
    <t>Imprägnieren oder wachsen, ggf. Schuhe neu besohlen lassen</t>
  </si>
  <si>
    <t>Verbrauch / l Warmwasser [g]</t>
  </si>
  <si>
    <t>Feuerzeug [g]</t>
  </si>
  <si>
    <t>Transportbeutel / Dose</t>
  </si>
  <si>
    <t>Krokant</t>
  </si>
  <si>
    <t>Chli con Carne</t>
  </si>
  <si>
    <t>Nudelterrine Huhn</t>
  </si>
  <si>
    <t>Beef Stroganoff</t>
  </si>
  <si>
    <t>Nasi Goreng</t>
  </si>
  <si>
    <t>Chicken Fried Rice</t>
  </si>
  <si>
    <t>Beef Stew Potato</t>
  </si>
  <si>
    <t>Kortoffeltopf mit Rind</t>
  </si>
  <si>
    <t>Trockenfleisch</t>
  </si>
  <si>
    <t>Studentenfutter</t>
  </si>
  <si>
    <t>Unterhose lang</t>
  </si>
  <si>
    <t>Socken</t>
  </si>
  <si>
    <t>Daunenjacke</t>
  </si>
  <si>
    <t>Schlauchtuch</t>
  </si>
  <si>
    <t>Hut</t>
  </si>
  <si>
    <t>Gaskocher</t>
  </si>
  <si>
    <t>Titan Topf 550</t>
  </si>
  <si>
    <t>Rucksackliner</t>
  </si>
  <si>
    <t>Badelatschen</t>
  </si>
  <si>
    <t>Mikrofaser-Handtuch</t>
  </si>
  <si>
    <t>Dosenkocher inkl. Topfständer</t>
  </si>
  <si>
    <t>Bergans Helium 55l</t>
  </si>
  <si>
    <t>Rucksackliner (Folie)</t>
  </si>
  <si>
    <t>Hardshell 3lagig</t>
  </si>
  <si>
    <t xml:space="preserve">    Brennstoffrechner</t>
  </si>
  <si>
    <t xml:space="preserve">    Tourplaner</t>
  </si>
  <si>
    <t xml:space="preserve">    Packliste</t>
  </si>
  <si>
    <t xml:space="preserve">    Verpflegungsrechner</t>
  </si>
  <si>
    <t>How To?</t>
  </si>
  <si>
    <t>Mini</t>
  </si>
  <si>
    <t>2,5 lagig</t>
  </si>
  <si>
    <t>Seideninlet</t>
  </si>
  <si>
    <t>Compact Handy</t>
  </si>
  <si>
    <t>10000 mAh Powerbank</t>
  </si>
  <si>
    <t>e-LITE</t>
  </si>
  <si>
    <t>Funktionsuhr</t>
  </si>
  <si>
    <t>Akku inkl. Dose</t>
  </si>
  <si>
    <t>Tasche</t>
  </si>
  <si>
    <t>Ultra Pod</t>
  </si>
  <si>
    <t>Kompaktkamera 1"-Sensor</t>
  </si>
  <si>
    <t>Daune 3 Jahreszeiten</t>
  </si>
  <si>
    <t>Teleskopstöcke</t>
  </si>
  <si>
    <t>Beispiel-Brennstoffflasche 330ml</t>
  </si>
  <si>
    <t>Beispiel-Brennstoffflasche 660ml</t>
  </si>
  <si>
    <t>Beispiel-Brennstoffflasche 1000ml</t>
  </si>
  <si>
    <t>Gefahrgutflasche 500 ml</t>
  </si>
  <si>
    <t>Einkaufsmöglichkeiten prüfen</t>
  </si>
  <si>
    <t>Trekking-Tools</t>
  </si>
  <si>
    <t>Daune Sommer</t>
  </si>
  <si>
    <t>eTrex 30x</t>
  </si>
  <si>
    <t>pro Tag</t>
  </si>
  <si>
    <t>4l (Rollverschluß)</t>
  </si>
  <si>
    <t>30l mit Rollverschluß</t>
  </si>
  <si>
    <t>Zip-Hose (ohne/mit 220g/320g)</t>
  </si>
  <si>
    <t>Hilleberg Unna</t>
  </si>
  <si>
    <t>Tarptent Notch</t>
  </si>
  <si>
    <t>Big Sky Chinook</t>
  </si>
  <si>
    <t>TAR NeoAir X-Lite (R3,2)</t>
  </si>
  <si>
    <t>Meindl Island MFS</t>
  </si>
  <si>
    <t>Meindl</t>
  </si>
  <si>
    <t>Snowchains</t>
  </si>
  <si>
    <t>Crocs</t>
  </si>
  <si>
    <t>Regenhose Bergans</t>
  </si>
  <si>
    <t>Relags Lightweight (R 0,25)</t>
  </si>
  <si>
    <t>2l Trinksysem (Source)</t>
  </si>
  <si>
    <t>2l (Platypus)</t>
  </si>
  <si>
    <t>Sandhering</t>
  </si>
  <si>
    <t>Ja</t>
  </si>
  <si>
    <t>Nein</t>
  </si>
  <si>
    <t>Sicherheitfaktor:</t>
  </si>
  <si>
    <t>Brennstoff kann abgefüllt werden</t>
  </si>
  <si>
    <t>i.d.R. vor Ort beim Abheben mit EC oder Kreditkarte günstiger</t>
  </si>
  <si>
    <t>Erste Hilfe Päckchen</t>
  </si>
  <si>
    <t>Aufstieg [hm/h]:</t>
  </si>
  <si>
    <t>Strecke [km/h]:</t>
  </si>
  <si>
    <t>Abstieg [hm/h]:</t>
  </si>
  <si>
    <t>Person 1</t>
  </si>
  <si>
    <t>Regenjacke 2,5 lagig</t>
  </si>
  <si>
    <t>Regenjacke 3lagig</t>
  </si>
  <si>
    <t>Stativ Ultra Pod</t>
  </si>
  <si>
    <t>Kameratasche</t>
  </si>
  <si>
    <t>Kameraakku inkl. Dose</t>
  </si>
  <si>
    <t>SD-Karte mit Dose</t>
  </si>
  <si>
    <t>Stirnlampe</t>
  </si>
  <si>
    <t>Hut (Sonnenschutz)</t>
  </si>
  <si>
    <t>Feuerzeug BIC Mini</t>
  </si>
  <si>
    <t>Packsack 4l (Rollverschluß)</t>
  </si>
  <si>
    <t>Rucksackliner 30l Rollverschluß</t>
  </si>
  <si>
    <t>Rucksack Exped Lightning 60</t>
  </si>
  <si>
    <t>Notfall-Biwaksack Ultralight</t>
  </si>
  <si>
    <t>Isomatte Relags Lightweight (R 0,25)</t>
  </si>
  <si>
    <t>Isomatte TAR NeoAir X-Lite (R3,2)</t>
  </si>
  <si>
    <t>Schlafsack Daune Sommer</t>
  </si>
  <si>
    <t>Schlafsack Daune 3 Jahreszeiten</t>
  </si>
  <si>
    <t>Meindl Trailrunner</t>
  </si>
  <si>
    <t>Trekkingstöcke</t>
  </si>
  <si>
    <t>Bargeld (in Landeswährung)</t>
  </si>
  <si>
    <t>Schlüssel Auto + Haustür</t>
  </si>
  <si>
    <t>Papier je A4-Seite</t>
  </si>
  <si>
    <t>Wasser 1l</t>
  </si>
  <si>
    <t>300ml Spiritus in Kunststoffflasche</t>
  </si>
  <si>
    <t>Lebensmittel pro Tag</t>
  </si>
  <si>
    <t>Person 2</t>
  </si>
  <si>
    <t>Basisgewicht</t>
  </si>
  <si>
    <t>Sport-BH</t>
  </si>
  <si>
    <t>Leggings</t>
  </si>
  <si>
    <t>Meindl Island MFS (42)</t>
  </si>
  <si>
    <t>Meindl Island MFS (38)</t>
  </si>
  <si>
    <t>Wasserfilter</t>
  </si>
  <si>
    <t>Isomatte TAR NeoAir X-Lite Women</t>
  </si>
  <si>
    <t>Smartphone</t>
  </si>
  <si>
    <t>Trekking-Tools: Packliste für 2 Personen</t>
  </si>
  <si>
    <t>Rucksack Bergans Helium 55 Women</t>
  </si>
  <si>
    <t>Titan-Topf 1100ml</t>
  </si>
  <si>
    <t>Zelt Vaude Mark II Light</t>
  </si>
  <si>
    <t>Sonnenbrille</t>
  </si>
  <si>
    <t>GPS-Gerät</t>
  </si>
  <si>
    <t>Faltflasche 2l</t>
  </si>
  <si>
    <t>2l Trinksysem</t>
  </si>
  <si>
    <t>Version 2.0</t>
  </si>
  <si>
    <t>©TrekkingTrails.de</t>
  </si>
  <si>
    <r>
      <t xml:space="preserve">Füllmenge 
</t>
    </r>
    <r>
      <rPr>
        <b/>
        <sz val="8"/>
        <color rgb="FF117E1D"/>
        <rFont val="Calibri"/>
        <family val="2"/>
        <scheme val="minor"/>
      </rPr>
      <t>[ml]</t>
    </r>
  </si>
  <si>
    <r>
      <t xml:space="preserve">Füllmenge
</t>
    </r>
    <r>
      <rPr>
        <b/>
        <sz val="8"/>
        <color rgb="FF117E1D"/>
        <rFont val="Calibri"/>
        <family val="2"/>
        <scheme val="minor"/>
      </rPr>
      <t>Benzin [g]</t>
    </r>
  </si>
  <si>
    <r>
      <t xml:space="preserve">Füllmenge 
</t>
    </r>
    <r>
      <rPr>
        <b/>
        <sz val="8"/>
        <color rgb="FF117E1D"/>
        <rFont val="Calibri"/>
        <family val="2"/>
        <scheme val="minor"/>
      </rPr>
      <t>Spiritus [g]</t>
    </r>
  </si>
  <si>
    <r>
      <t xml:space="preserve">Energie
</t>
    </r>
    <r>
      <rPr>
        <b/>
        <sz val="8"/>
        <color rgb="FF008055"/>
        <rFont val="Calibri"/>
        <family val="2"/>
        <scheme val="minor"/>
      </rPr>
      <t>[kcal/100g]</t>
    </r>
  </si>
  <si>
    <r>
      <t xml:space="preserve">Fett
</t>
    </r>
    <r>
      <rPr>
        <b/>
        <sz val="8"/>
        <color rgb="FF008055"/>
        <rFont val="Calibri"/>
        <family val="2"/>
        <scheme val="minor"/>
      </rPr>
      <t>[g/100g]</t>
    </r>
  </si>
  <si>
    <r>
      <t xml:space="preserve">KH
</t>
    </r>
    <r>
      <rPr>
        <b/>
        <sz val="8"/>
        <color rgb="FF008055"/>
        <rFont val="Calibri"/>
        <family val="2"/>
        <scheme val="minor"/>
      </rPr>
      <t>[g/100g]</t>
    </r>
  </si>
  <si>
    <r>
      <t xml:space="preserve">Anzahl
</t>
    </r>
    <r>
      <rPr>
        <b/>
        <sz val="8"/>
        <color rgb="FF008055"/>
        <rFont val="Calibri"/>
        <family val="2"/>
        <scheme val="minor"/>
      </rPr>
      <t>[# Pack]</t>
    </r>
  </si>
  <si>
    <r>
      <t xml:space="preserve">Energie 
</t>
    </r>
    <r>
      <rPr>
        <b/>
        <sz val="8"/>
        <color rgb="FF008055"/>
        <rFont val="Calibri"/>
        <family val="2"/>
        <scheme val="minor"/>
      </rPr>
      <t>[kcal]</t>
    </r>
  </si>
  <si>
    <r>
      <t xml:space="preserve">Fett
</t>
    </r>
    <r>
      <rPr>
        <b/>
        <sz val="8"/>
        <color rgb="FF008055"/>
        <rFont val="Calibri"/>
        <family val="2"/>
        <scheme val="minor"/>
      </rPr>
      <t>[kcal]</t>
    </r>
  </si>
  <si>
    <r>
      <t xml:space="preserve">KH
</t>
    </r>
    <r>
      <rPr>
        <b/>
        <sz val="8"/>
        <color rgb="FF008055"/>
        <rFont val="Calibri"/>
        <family val="2"/>
        <scheme val="minor"/>
      </rPr>
      <t>[kcal]</t>
    </r>
  </si>
  <si>
    <r>
      <t xml:space="preserve">Sonstiges
</t>
    </r>
    <r>
      <rPr>
        <b/>
        <sz val="8"/>
        <color rgb="FF008055"/>
        <rFont val="Calibri"/>
        <family val="2"/>
        <scheme val="minor"/>
      </rPr>
      <t>[kcal]</t>
    </r>
  </si>
  <si>
    <t>Hilfsdaten für Diagramm</t>
  </si>
  <si>
    <t>Kaloriendefizit</t>
  </si>
  <si>
    <t>Beschriftung Defizit</t>
  </si>
  <si>
    <r>
      <t xml:space="preserve">Eiweiß
</t>
    </r>
    <r>
      <rPr>
        <b/>
        <sz val="8"/>
        <color rgb="FF008055"/>
        <rFont val="Calibri"/>
        <family val="2"/>
        <scheme val="minor"/>
      </rPr>
      <t>[kcal]</t>
    </r>
  </si>
  <si>
    <r>
      <t xml:space="preserve">Eiweiß
</t>
    </r>
    <r>
      <rPr>
        <b/>
        <sz val="8"/>
        <color rgb="FF008055"/>
        <rFont val="Calibri"/>
        <family val="2"/>
        <scheme val="minor"/>
      </rPr>
      <t>[g/100g]</t>
    </r>
  </si>
  <si>
    <t>Vorrat</t>
  </si>
  <si>
    <t>Bedarf</t>
  </si>
  <si>
    <t>Kreditkarten auf Smartphone installieren</t>
  </si>
  <si>
    <t>als Backup für die Kreditkarte</t>
  </si>
  <si>
    <t>Baseweight</t>
  </si>
  <si>
    <r>
      <rPr>
        <b/>
        <sz val="11"/>
        <color theme="0" tint="-0.499984740745262"/>
        <rFont val="Calibri"/>
        <family val="2"/>
        <scheme val="minor"/>
      </rPr>
      <t>Multifuel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8"/>
        <color theme="0" tint="-0.499984740745262"/>
        <rFont val="Calibri"/>
        <family val="2"/>
        <scheme val="minor"/>
      </rPr>
      <t>(MSR WhisperLite)</t>
    </r>
  </si>
  <si>
    <r>
      <rPr>
        <b/>
        <sz val="11"/>
        <color theme="0" tint="-0.499984740745262"/>
        <rFont val="Calibri"/>
        <family val="2"/>
        <scheme val="minor"/>
      </rPr>
      <t>Benzin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8"/>
        <color theme="0" tint="-0.499984740745262"/>
        <rFont val="Calibri"/>
        <family val="2"/>
        <scheme val="minor"/>
      </rPr>
      <t>(EOE Thorium)</t>
    </r>
  </si>
  <si>
    <r>
      <rPr>
        <b/>
        <sz val="11"/>
        <color theme="0" tint="-0.499984740745262"/>
        <rFont val="Calibri"/>
        <family val="2"/>
        <scheme val="minor"/>
      </rPr>
      <t>Gas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8"/>
        <color theme="0" tint="-0.499984740745262"/>
        <rFont val="Calibri"/>
        <family val="2"/>
        <scheme val="minor"/>
      </rPr>
      <t>(Soto Windmaster)</t>
    </r>
  </si>
  <si>
    <r>
      <rPr>
        <b/>
        <sz val="11"/>
        <color theme="0" tint="-0.499984740745262"/>
        <rFont val="Calibri"/>
        <family val="2"/>
        <scheme val="minor"/>
      </rPr>
      <t>Esbit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8"/>
        <color theme="0" tint="-0.499984740745262"/>
        <rFont val="Calibri"/>
        <family val="2"/>
        <scheme val="minor"/>
      </rPr>
      <t>(Titan Ultraleicht)</t>
    </r>
  </si>
  <si>
    <t>Startgewicht</t>
  </si>
  <si>
    <t>Endgewicht</t>
  </si>
  <si>
    <t>mittleres Gesamtgewicht</t>
  </si>
  <si>
    <r>
      <rPr>
        <b/>
        <sz val="11"/>
        <color theme="0" tint="-0.499984740745262"/>
        <rFont val="Calibri"/>
        <family val="2"/>
        <scheme val="minor"/>
      </rPr>
      <t xml:space="preserve">Spiritus 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8"/>
        <color theme="0" tint="-0.499984740745262"/>
        <rFont val="Calibri"/>
        <family val="2"/>
        <scheme val="minor"/>
      </rPr>
      <t>(Toaks Titanium)</t>
    </r>
  </si>
  <si>
    <t>Kochart</t>
  </si>
  <si>
    <t>Instant-Gericht / Trekkingnahrung</t>
  </si>
  <si>
    <t>Fertiggericht: mittlere Kochzeit [min]</t>
  </si>
  <si>
    <t>Verbrauch / min mittlere Hitze [g]</t>
  </si>
  <si>
    <t xml:space="preserve">Verbrauch </t>
  </si>
  <si>
    <r>
      <rPr>
        <b/>
        <sz val="11"/>
        <color theme="0" tint="-0.499984740745262"/>
        <rFont val="Calibri"/>
        <family val="2"/>
        <scheme val="minor"/>
      </rPr>
      <t>Holz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8"/>
        <color theme="0" tint="-0.499984740745262"/>
        <rFont val="Calibri"/>
        <family val="2"/>
        <scheme val="minor"/>
      </rPr>
      <t>(Picogrill 85)</t>
    </r>
  </si>
  <si>
    <t>Kochset</t>
  </si>
  <si>
    <t>Bergzeux X-Boil</t>
  </si>
  <si>
    <t>Vargo Alcohol Fuel Bottle</t>
  </si>
  <si>
    <t>Primus Powerfuel Benzin</t>
  </si>
  <si>
    <t>lokale Notrufnummern, Bergrettung</t>
  </si>
  <si>
    <r>
      <t xml:space="preserve">Packgewicht
</t>
    </r>
    <r>
      <rPr>
        <b/>
        <sz val="8"/>
        <color rgb="FF008055"/>
        <rFont val="Calibri"/>
        <family val="2"/>
        <scheme val="minor"/>
      </rPr>
      <t>[g/Pack]</t>
    </r>
  </si>
  <si>
    <t>Mein Können zur Wegzeitberechnung</t>
  </si>
  <si>
    <t>Notizen</t>
  </si>
  <si>
    <t>Weitere Informationen</t>
  </si>
  <si>
    <t>Bsp.: Android Wallet, Apple-Wallet</t>
  </si>
  <si>
    <t>Bsp.: Grödel, Mückennetz</t>
  </si>
  <si>
    <t>Bsp.: Lebensmitteleinfuhr, Sicherheitshinweise, Visum</t>
  </si>
  <si>
    <t>Bsp.: Lebenmittelnachschub, Brennstoff</t>
  </si>
  <si>
    <t>Bsp.: Selbstverpflegung, Einkaufmöglichkeiten</t>
  </si>
  <si>
    <t>Bsp.: Zugverbindung Erlangen - München - Lenggries</t>
  </si>
  <si>
    <t>k.A.</t>
  </si>
  <si>
    <t>Primus Brennstoffflasche</t>
  </si>
  <si>
    <r>
      <t xml:space="preserve">Füllmenge 
</t>
    </r>
    <r>
      <rPr>
        <b/>
        <sz val="8"/>
        <color rgb="FF117E1D"/>
        <rFont val="Calibri"/>
        <family val="2"/>
        <scheme val="minor"/>
      </rPr>
      <t>Gas [g]</t>
    </r>
  </si>
  <si>
    <t>Fertignahrung</t>
  </si>
  <si>
    <t>Schinken-Nudeln (Maggi)</t>
  </si>
  <si>
    <t>Gebratene Nudelen (Maggi)</t>
  </si>
  <si>
    <t>Pasta Bolognese (Knorr)</t>
  </si>
  <si>
    <t>Schinken-Hörnli (Knorr)</t>
  </si>
  <si>
    <t>Nachtisch</t>
  </si>
  <si>
    <t>Seelenwärmer (Dr. Oetker)</t>
  </si>
  <si>
    <t>Basisdaten für das Trockengewicht</t>
  </si>
  <si>
    <t>Glücksmomente (Back Family - Aldi)</t>
  </si>
  <si>
    <t>Nature Valley Crunchy (Can. Maple Sirup)</t>
  </si>
  <si>
    <r>
      <t xml:space="preserve">Einwaage
</t>
    </r>
    <r>
      <rPr>
        <b/>
        <sz val="8"/>
        <color rgb="FF008055"/>
        <rFont val="Calibri"/>
        <family val="2"/>
        <scheme val="minor"/>
      </rPr>
      <t>[g/Stk.]</t>
    </r>
  </si>
  <si>
    <t>Proteinriegel</t>
  </si>
  <si>
    <t>Corny Big Nuts</t>
  </si>
  <si>
    <t>Corny Haferkraft Banane</t>
  </si>
  <si>
    <t>siehe Länderinformationen des auswärtigen Amtes ↗</t>
  </si>
  <si>
    <t>z.B. Trinkwasserstellen, Wasseraufbereitung ↗</t>
  </si>
  <si>
    <t>Erste Hilfe Päckchen ↗</t>
  </si>
  <si>
    <t>Wander-Apps ↗</t>
  </si>
  <si>
    <t>Wetter-App, lokale Wetterseiten, Wettertelefon ↗</t>
  </si>
  <si>
    <t>Erste-Hilfe-Set prüfen</t>
  </si>
  <si>
    <t>Bsp.: Haltbarkeit von Medikamenten, Desinfektion</t>
  </si>
  <si>
    <t>Instant-Nachtisch</t>
  </si>
  <si>
    <t>Infotabelle Umverpakungen</t>
  </si>
  <si>
    <t>Gewicht
[g]</t>
  </si>
  <si>
    <t>1-10</t>
  </si>
  <si>
    <t>7-12</t>
  </si>
  <si>
    <t>4-5</t>
  </si>
  <si>
    <t>Müsli</t>
  </si>
  <si>
    <t>Zip-Lock 1l</t>
  </si>
  <si>
    <t>7</t>
  </si>
  <si>
    <t>18</t>
  </si>
  <si>
    <t>Food-Tube 200ml</t>
  </si>
  <si>
    <t>Öl-Fläschchen 100ml</t>
  </si>
  <si>
    <t>20</t>
  </si>
  <si>
    <t>Glücklichmacher Grießpudding (RUF)</t>
  </si>
  <si>
    <t>Barebells Protein Bar</t>
  </si>
  <si>
    <t>ProBrands Protein Big Bite</t>
  </si>
  <si>
    <t>Infotabelle Brennstoffbehälter</t>
  </si>
  <si>
    <r>
      <t xml:space="preserve">Gewicht
</t>
    </r>
    <r>
      <rPr>
        <b/>
        <sz val="8"/>
        <color rgb="FF117E1D"/>
        <rFont val="Calibri"/>
        <family val="2"/>
        <scheme val="minor"/>
      </rPr>
      <t>[g]</t>
    </r>
  </si>
  <si>
    <t>15-30</t>
  </si>
  <si>
    <t>Trekkingnhrung 2 Portionen</t>
  </si>
  <si>
    <t>Trekkingnahrung 1 Portion</t>
  </si>
  <si>
    <t>siehe Packliste →</t>
  </si>
  <si>
    <t>siehe Verpflegungsrechner →</t>
  </si>
  <si>
    <t>Checkpunkte:</t>
  </si>
  <si>
    <t>Tourdaten:</t>
  </si>
  <si>
    <t>Aufstieg:</t>
  </si>
  <si>
    <t>Abstieg:</t>
  </si>
  <si>
    <t>Wegstrecke:</t>
  </si>
  <si>
    <t>Gehzeit:</t>
  </si>
  <si>
    <t>Tourdauer:</t>
  </si>
  <si>
    <t>Aufstieg</t>
  </si>
  <si>
    <t>Abstieg</t>
  </si>
  <si>
    <t>Wegstrecke</t>
  </si>
  <si>
    <t>Gehzeit</t>
  </si>
  <si>
    <t>Bsp.: OSM-Wanderkarten ↗</t>
  </si>
  <si>
    <t>Notfallkette vereinbaren</t>
  </si>
  <si>
    <t>Bsp: wann wird vom wem die Notfallkette ausgelöst?</t>
  </si>
  <si>
    <t>Meldeintervall mit Vertrauensperson vereinbaren</t>
  </si>
  <si>
    <t>Bsp: Trekking- / Ultraleicht- /Hüttentrekking Packliste ↗</t>
  </si>
  <si>
    <t>z.B. Busplan, Websites und Apps des Regionalverkehrs</t>
  </si>
  <si>
    <t>Bsp.: FSME-Impfung</t>
  </si>
  <si>
    <t>ToDo</t>
  </si>
  <si>
    <t>Tourenplanung</t>
  </si>
  <si>
    <t>Sicherheit</t>
  </si>
  <si>
    <t>Verpflegung</t>
  </si>
  <si>
    <t>Gesundheit</t>
  </si>
  <si>
    <t>Auslandsreise-Krankenversicherung abschließen</t>
  </si>
  <si>
    <t>Reiseorganisation</t>
  </si>
  <si>
    <t>(Ein-) Reisebestimmungen prüfen</t>
  </si>
  <si>
    <t>Bsp.: Transport von Brennstoffen</t>
  </si>
  <si>
    <t>Gas- und Benzinkocher im Flugzeug ↗</t>
  </si>
  <si>
    <t>Erbnussbutter (Aldi, Kunststoffbecher)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</si>
</sst>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#\ &quot;g&quot;"/>
    <numFmt numFmtId="165" formatCode="#,##0\ \k\c\a\l"/>
    <numFmt numFmtId="166" formatCode="#.##,\ &quot;kg&quot;"/>
    <numFmt numFmtId="167" formatCode="0.##,\ &quot;kg&quot;"/>
    <numFmt numFmtId="168" formatCode="0.0"/>
    <numFmt numFmtId="169" formatCode="#,##0\ &quot;hm&quot;"/>
    <numFmt numFmtId="170" formatCode="#,##0\ &quot;km&quot;"/>
    <numFmt numFmtId="171" formatCode="[h]:mm\ &quot;h&quot;"/>
    <numFmt numFmtId="172" formatCode="#,##0\ &quot;d&quot;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sz val="18"/>
      <color rgb="FF008055"/>
      <name val="Calibri"/>
      <family val="2"/>
      <scheme val="minor"/>
    </font>
    <font>
      <sz val="10"/>
      <color rgb="FF00805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8055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008055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1"/>
      <color rgb="FF117E1D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rgb="FF008055"/>
      <name val="Calibri"/>
      <family val="2"/>
      <scheme val="minor"/>
    </font>
    <font>
      <u/>
      <sz val="10"/>
      <color rgb="FF008055"/>
      <name val="Calibri"/>
      <family val="2"/>
      <scheme val="minor"/>
    </font>
    <font>
      <u/>
      <sz val="10"/>
      <color rgb="FF117E1D"/>
      <name val="Calibri"/>
      <family val="2"/>
      <scheme val="minor"/>
    </font>
    <font>
      <b/>
      <sz val="10"/>
      <color rgb="FF117E1D"/>
      <name val="Calibri"/>
      <family val="2"/>
      <scheme val="minor"/>
    </font>
    <font>
      <b/>
      <sz val="24"/>
      <color rgb="FF008055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8"/>
      <color rgb="FF117E1D"/>
      <name val="Calibri"/>
      <family val="2"/>
      <scheme val="minor"/>
    </font>
    <font>
      <sz val="10"/>
      <color rgb="FF117E1D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8"/>
      <color theme="6"/>
      <name val="Calibri"/>
      <family val="2"/>
      <scheme val="minor"/>
    </font>
    <font>
      <b/>
      <sz val="8"/>
      <color rgb="FF117E1D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theme="6" tint="0.79998168889431442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6" tint="0.59999389629810485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rgb="FF008055"/>
      <name val="Calibri"/>
      <family val="2"/>
      <scheme val="minor"/>
    </font>
    <font>
      <sz val="18"/>
      <name val="Calibri"/>
      <family val="2"/>
      <scheme val="minor"/>
    </font>
    <font>
      <sz val="10"/>
      <color theme="0" tint="-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9" fillId="5" borderId="0" xfId="0" applyFont="1" applyFill="1"/>
    <xf numFmtId="0" fontId="10" fillId="5" borderId="0" xfId="2" applyFont="1" applyFill="1" applyAlignment="1" applyProtection="1">
      <alignment horizontal="right"/>
    </xf>
    <xf numFmtId="0" fontId="11" fillId="5" borderId="0" xfId="0" applyFont="1" applyFill="1" applyAlignment="1">
      <alignment horizontal="left" vertical="center" wrapText="1"/>
    </xf>
    <xf numFmtId="14" fontId="12" fillId="5" borderId="0" xfId="0" applyNumberFormat="1" applyFont="1" applyFill="1" applyAlignment="1" applyProtection="1">
      <alignment horizontal="left" vertical="center" wrapText="1"/>
      <protection locked="0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left"/>
    </xf>
    <xf numFmtId="0" fontId="14" fillId="5" borderId="0" xfId="0" applyFont="1" applyFill="1" applyAlignment="1">
      <alignment horizontal="right" vertical="center"/>
    </xf>
    <xf numFmtId="0" fontId="16" fillId="5" borderId="0" xfId="0" applyFont="1" applyFill="1"/>
    <xf numFmtId="0" fontId="17" fillId="5" borderId="0" xfId="0" applyFont="1" applyFill="1" applyAlignment="1" applyProtection="1">
      <alignment horizontal="left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9" fillId="7" borderId="0" xfId="0" applyFont="1" applyFill="1" applyAlignment="1" applyProtection="1">
      <alignment horizontal="center"/>
      <protection locked="0"/>
    </xf>
    <xf numFmtId="0" fontId="17" fillId="7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15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9" fillId="7" borderId="0" xfId="0" applyFont="1" applyFill="1" applyAlignment="1" applyProtection="1">
      <alignment horizontal="left"/>
      <protection locked="0"/>
    </xf>
    <xf numFmtId="0" fontId="9" fillId="7" borderId="0" xfId="0" applyFont="1" applyFill="1" applyProtection="1">
      <protection locked="0"/>
    </xf>
    <xf numFmtId="0" fontId="19" fillId="7" borderId="0" xfId="2" applyFont="1" applyFill="1" applyAlignment="1">
      <protection locked="0"/>
    </xf>
    <xf numFmtId="0" fontId="20" fillId="7" borderId="0" xfId="2" applyFont="1" applyFill="1" applyAlignment="1">
      <protection locked="0"/>
    </xf>
    <xf numFmtId="0" fontId="9" fillId="6" borderId="0" xfId="0" applyFont="1" applyFill="1"/>
    <xf numFmtId="0" fontId="10" fillId="5" borderId="0" xfId="2" applyFont="1" applyFill="1" applyAlignment="1" applyProtection="1">
      <alignment horizontal="left"/>
    </xf>
    <xf numFmtId="0" fontId="10" fillId="5" borderId="0" xfId="0" applyFont="1" applyFill="1" applyAlignment="1">
      <alignment horizontal="center"/>
    </xf>
    <xf numFmtId="0" fontId="23" fillId="5" borderId="0" xfId="0" applyFont="1" applyFill="1" applyAlignment="1">
      <alignment horizontal="left"/>
    </xf>
    <xf numFmtId="0" fontId="26" fillId="0" borderId="0" xfId="0" applyFont="1"/>
    <xf numFmtId="0" fontId="27" fillId="0" borderId="0" xfId="0" applyFont="1"/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3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3" fillId="0" borderId="0" xfId="0" applyFont="1"/>
    <xf numFmtId="0" fontId="34" fillId="3" borderId="0" xfId="0" applyFont="1" applyFill="1" applyProtection="1">
      <protection locked="0"/>
    </xf>
    <xf numFmtId="0" fontId="34" fillId="3" borderId="0" xfId="0" applyFont="1" applyFill="1"/>
    <xf numFmtId="0" fontId="10" fillId="3" borderId="2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4" fillId="0" borderId="0" xfId="0" applyFont="1"/>
    <xf numFmtId="0" fontId="17" fillId="3" borderId="0" xfId="0" applyFont="1" applyFill="1" applyProtection="1"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Alignment="1" applyProtection="1">
      <alignment horizontal="center"/>
      <protection locked="0"/>
    </xf>
    <xf numFmtId="3" fontId="17" fillId="3" borderId="0" xfId="0" applyNumberFormat="1" applyFont="1" applyFill="1" applyAlignment="1" applyProtection="1">
      <alignment horizontal="center"/>
      <protection locked="0"/>
    </xf>
    <xf numFmtId="3" fontId="9" fillId="3" borderId="2" xfId="0" applyNumberFormat="1" applyFont="1" applyFill="1" applyBorder="1" applyAlignment="1" applyProtection="1">
      <alignment horizontal="center"/>
      <protection locked="0"/>
    </xf>
    <xf numFmtId="3" fontId="36" fillId="3" borderId="3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0" fontId="3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7" fillId="3" borderId="0" xfId="0" applyFont="1" applyFill="1" applyAlignment="1" applyProtection="1">
      <alignment wrapText="1"/>
      <protection locked="0"/>
    </xf>
    <xf numFmtId="0" fontId="34" fillId="4" borderId="0" xfId="0" applyFont="1" applyFill="1" applyProtection="1">
      <protection locked="0"/>
    </xf>
    <xf numFmtId="0" fontId="37" fillId="4" borderId="0" xfId="0" applyFont="1" applyFill="1"/>
    <xf numFmtId="0" fontId="37" fillId="4" borderId="2" xfId="0" applyFont="1" applyFill="1" applyBorder="1" applyAlignment="1">
      <alignment horizontal="center"/>
    </xf>
    <xf numFmtId="0" fontId="38" fillId="6" borderId="0" xfId="0" applyFont="1" applyFill="1" applyAlignment="1">
      <alignment horizontal="center"/>
    </xf>
    <xf numFmtId="3" fontId="34" fillId="4" borderId="0" xfId="0" applyNumberFormat="1" applyFont="1" applyFill="1" applyAlignment="1">
      <alignment horizontal="center"/>
    </xf>
    <xf numFmtId="3" fontId="34" fillId="4" borderId="2" xfId="0" applyNumberFormat="1" applyFont="1" applyFill="1" applyBorder="1" applyAlignment="1">
      <alignment horizontal="center"/>
    </xf>
    <xf numFmtId="3" fontId="34" fillId="4" borderId="3" xfId="0" applyNumberFormat="1" applyFont="1" applyFill="1" applyBorder="1" applyAlignment="1">
      <alignment horizontal="center"/>
    </xf>
    <xf numFmtId="0" fontId="39" fillId="4" borderId="0" xfId="0" applyFont="1" applyFill="1"/>
    <xf numFmtId="0" fontId="39" fillId="0" borderId="0" xfId="0" applyFont="1"/>
    <xf numFmtId="0" fontId="17" fillId="4" borderId="0" xfId="0" applyFont="1" applyFill="1" applyProtection="1"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Alignment="1" applyProtection="1">
      <alignment horizontal="center"/>
      <protection locked="0"/>
    </xf>
    <xf numFmtId="3" fontId="17" fillId="4" borderId="0" xfId="0" applyNumberFormat="1" applyFont="1" applyFill="1" applyAlignment="1" applyProtection="1">
      <alignment horizontal="center"/>
      <protection locked="0"/>
    </xf>
    <xf numFmtId="3" fontId="9" fillId="4" borderId="2" xfId="0" applyNumberFormat="1" applyFont="1" applyFill="1" applyBorder="1" applyAlignment="1" applyProtection="1">
      <alignment horizontal="center"/>
      <protection locked="0"/>
    </xf>
    <xf numFmtId="3" fontId="40" fillId="4" borderId="3" xfId="0" applyNumberFormat="1" applyFont="1" applyFill="1" applyBorder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10" fillId="3" borderId="0" xfId="0" applyFont="1" applyFill="1"/>
    <xf numFmtId="0" fontId="10" fillId="4" borderId="0" xfId="0" applyFont="1" applyFill="1"/>
    <xf numFmtId="0" fontId="10" fillId="4" borderId="2" xfId="0" applyFont="1" applyFill="1" applyBorder="1" applyAlignment="1">
      <alignment horizontal="center"/>
    </xf>
    <xf numFmtId="0" fontId="34" fillId="4" borderId="0" xfId="0" applyFont="1" applyFill="1"/>
    <xf numFmtId="0" fontId="17" fillId="6" borderId="2" xfId="0" applyFont="1" applyFill="1" applyBorder="1" applyAlignment="1" applyProtection="1">
      <alignment horizontal="center"/>
      <protection locked="0"/>
    </xf>
    <xf numFmtId="0" fontId="17" fillId="4" borderId="0" xfId="0" applyFont="1" applyFill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3" fontId="41" fillId="0" borderId="0" xfId="0" applyNumberFormat="1" applyFont="1" applyAlignment="1" applyProtection="1">
      <alignment horizontal="left"/>
      <protection locked="0"/>
    </xf>
    <xf numFmtId="3" fontId="17" fillId="0" borderId="0" xfId="0" applyNumberFormat="1" applyFont="1" applyAlignment="1">
      <alignment horizontal="center"/>
    </xf>
    <xf numFmtId="0" fontId="17" fillId="0" borderId="0" xfId="0" applyFont="1"/>
    <xf numFmtId="3" fontId="36" fillId="3" borderId="1" xfId="0" applyNumberFormat="1" applyFont="1" applyFill="1" applyBorder="1" applyAlignment="1" applyProtection="1">
      <alignment horizontal="center"/>
      <protection locked="0"/>
    </xf>
    <xf numFmtId="3" fontId="40" fillId="4" borderId="1" xfId="0" applyNumberFormat="1" applyFont="1" applyFill="1" applyBorder="1" applyAlignment="1" applyProtection="1">
      <alignment horizontal="center"/>
      <protection locked="0"/>
    </xf>
    <xf numFmtId="0" fontId="42" fillId="3" borderId="0" xfId="0" applyFont="1" applyFill="1" applyProtection="1">
      <protection locked="0"/>
    </xf>
    <xf numFmtId="0" fontId="42" fillId="4" borderId="0" xfId="0" applyFont="1" applyFill="1" applyProtection="1">
      <protection locked="0"/>
    </xf>
    <xf numFmtId="0" fontId="42" fillId="4" borderId="0" xfId="0" applyFont="1" applyFill="1" applyAlignment="1" applyProtection="1">
      <alignment wrapText="1"/>
      <protection locked="0"/>
    </xf>
    <xf numFmtId="0" fontId="24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/>
    </xf>
    <xf numFmtId="15" fontId="9" fillId="5" borderId="0" xfId="0" applyNumberFormat="1" applyFont="1" applyFill="1"/>
    <xf numFmtId="15" fontId="9" fillId="5" borderId="0" xfId="0" applyNumberFormat="1" applyFont="1" applyFill="1" applyProtection="1">
      <protection locked="0"/>
    </xf>
    <xf numFmtId="0" fontId="17" fillId="7" borderId="8" xfId="0" applyFont="1" applyFill="1" applyBorder="1" applyProtection="1">
      <protection locked="0"/>
    </xf>
    <xf numFmtId="0" fontId="17" fillId="7" borderId="8" xfId="0" applyFont="1" applyFill="1" applyBorder="1" applyAlignment="1" applyProtection="1">
      <alignment horizontal="center"/>
      <protection locked="0"/>
    </xf>
    <xf numFmtId="0" fontId="17" fillId="7" borderId="0" xfId="0" applyFont="1" applyFill="1" applyAlignment="1" applyProtection="1">
      <alignment horizontal="center"/>
      <protection locked="0"/>
    </xf>
    <xf numFmtId="0" fontId="17" fillId="7" borderId="5" xfId="0" applyFont="1" applyFill="1" applyBorder="1" applyProtection="1">
      <protection locked="0"/>
    </xf>
    <xf numFmtId="0" fontId="17" fillId="7" borderId="5" xfId="0" applyFont="1" applyFill="1" applyBorder="1" applyAlignment="1" applyProtection="1">
      <alignment horizontal="center"/>
      <protection locked="0"/>
    </xf>
    <xf numFmtId="0" fontId="15" fillId="6" borderId="8" xfId="0" applyFont="1" applyFill="1" applyBorder="1" applyAlignment="1">
      <alignment vertical="center"/>
    </xf>
    <xf numFmtId="0" fontId="9" fillId="6" borderId="8" xfId="0" applyFont="1" applyFill="1" applyBorder="1"/>
    <xf numFmtId="0" fontId="34" fillId="6" borderId="8" xfId="0" applyFont="1" applyFill="1" applyBorder="1" applyAlignment="1">
      <alignment horizontal="right"/>
    </xf>
    <xf numFmtId="164" fontId="43" fillId="6" borderId="13" xfId="0" applyNumberFormat="1" applyFont="1" applyFill="1" applyBorder="1" applyAlignment="1">
      <alignment horizontal="center"/>
    </xf>
    <xf numFmtId="3" fontId="34" fillId="6" borderId="7" xfId="0" applyNumberFormat="1" applyFont="1" applyFill="1" applyBorder="1" applyAlignment="1">
      <alignment horizontal="center"/>
    </xf>
    <xf numFmtId="3" fontId="34" fillId="6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0" fontId="9" fillId="6" borderId="0" xfId="0" applyFont="1" applyFill="1" applyAlignment="1" applyProtection="1">
      <alignment horizontal="left" vertical="center"/>
      <protection locked="0"/>
    </xf>
    <xf numFmtId="0" fontId="15" fillId="7" borderId="0" xfId="0" applyFont="1" applyFill="1" applyAlignment="1" applyProtection="1">
      <alignment vertical="center"/>
      <protection locked="0"/>
    </xf>
    <xf numFmtId="0" fontId="34" fillId="6" borderId="8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3" fontId="9" fillId="6" borderId="0" xfId="0" applyNumberFormat="1" applyFont="1" applyFill="1" applyAlignment="1">
      <alignment horizontal="center"/>
    </xf>
    <xf numFmtId="3" fontId="9" fillId="5" borderId="0" xfId="0" applyNumberFormat="1" applyFont="1" applyFill="1" applyProtection="1">
      <protection locked="0"/>
    </xf>
    <xf numFmtId="0" fontId="9" fillId="5" borderId="0" xfId="0" applyFont="1" applyFill="1" applyAlignment="1">
      <alignment vertical="center"/>
    </xf>
    <xf numFmtId="0" fontId="13" fillId="5" borderId="0" xfId="0" applyFont="1" applyFill="1"/>
    <xf numFmtId="9" fontId="17" fillId="5" borderId="0" xfId="3" applyFont="1" applyFill="1" applyAlignment="1" applyProtection="1">
      <alignment horizontal="left"/>
      <protection locked="0"/>
    </xf>
    <xf numFmtId="0" fontId="21" fillId="5" borderId="0" xfId="0" applyFont="1" applyFill="1"/>
    <xf numFmtId="9" fontId="17" fillId="5" borderId="0" xfId="3" applyFont="1" applyFill="1" applyAlignment="1">
      <alignment horizontal="left"/>
    </xf>
    <xf numFmtId="0" fontId="9" fillId="6" borderId="11" xfId="0" applyFont="1" applyFill="1" applyBorder="1" applyAlignment="1">
      <alignment vertical="center"/>
    </xf>
    <xf numFmtId="0" fontId="21" fillId="6" borderId="11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3" fillId="7" borderId="8" xfId="0" applyFont="1" applyFill="1" applyBorder="1"/>
    <xf numFmtId="1" fontId="17" fillId="7" borderId="8" xfId="0" applyNumberFormat="1" applyFont="1" applyFill="1" applyBorder="1" applyAlignment="1" applyProtection="1">
      <alignment horizontal="center"/>
      <protection locked="0"/>
    </xf>
    <xf numFmtId="0" fontId="13" fillId="7" borderId="0" xfId="0" applyFont="1" applyFill="1"/>
    <xf numFmtId="1" fontId="17" fillId="7" borderId="0" xfId="0" applyNumberFormat="1" applyFont="1" applyFill="1" applyAlignment="1" applyProtection="1">
      <alignment horizontal="center"/>
      <protection locked="0"/>
    </xf>
    <xf numFmtId="0" fontId="13" fillId="6" borderId="8" xfId="0" applyFont="1" applyFill="1" applyBorder="1"/>
    <xf numFmtId="0" fontId="8" fillId="6" borderId="0" xfId="0" applyFont="1" applyFill="1"/>
    <xf numFmtId="0" fontId="13" fillId="6" borderId="0" xfId="0" applyFont="1" applyFill="1" applyAlignment="1">
      <alignment horizontal="left"/>
    </xf>
    <xf numFmtId="0" fontId="8" fillId="6" borderId="8" xfId="0" applyFont="1" applyFill="1" applyBorder="1"/>
    <xf numFmtId="0" fontId="13" fillId="6" borderId="8" xfId="0" applyFont="1" applyFill="1" applyBorder="1" applyAlignment="1">
      <alignment horizontal="left"/>
    </xf>
    <xf numFmtId="0" fontId="9" fillId="5" borderId="0" xfId="0" applyFont="1" applyFill="1" applyAlignment="1">
      <alignment horizontal="center"/>
    </xf>
    <xf numFmtId="0" fontId="21" fillId="6" borderId="11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7" fillId="5" borderId="0" xfId="0" applyFont="1" applyFill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1" fontId="9" fillId="5" borderId="0" xfId="0" applyNumberFormat="1" applyFont="1" applyFill="1" applyProtection="1">
      <protection locked="0"/>
    </xf>
    <xf numFmtId="0" fontId="47" fillId="5" borderId="0" xfId="0" applyFont="1" applyFill="1"/>
    <xf numFmtId="0" fontId="11" fillId="4" borderId="8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3" fontId="18" fillId="4" borderId="0" xfId="0" applyNumberFormat="1" applyFont="1" applyFill="1" applyAlignment="1">
      <alignment horizontal="center"/>
    </xf>
    <xf numFmtId="3" fontId="18" fillId="4" borderId="2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/>
    </xf>
    <xf numFmtId="0" fontId="11" fillId="6" borderId="11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/>
    </xf>
    <xf numFmtId="0" fontId="11" fillId="7" borderId="0" xfId="0" applyFont="1" applyFill="1" applyAlignment="1" applyProtection="1">
      <alignment vertical="center"/>
      <protection locked="0"/>
    </xf>
    <xf numFmtId="0" fontId="9" fillId="6" borderId="0" xfId="0" applyFont="1" applyFill="1" applyProtection="1">
      <protection locked="0"/>
    </xf>
    <xf numFmtId="0" fontId="34" fillId="6" borderId="0" xfId="0" applyFont="1" applyFill="1" applyProtection="1">
      <protection locked="0"/>
    </xf>
    <xf numFmtId="165" fontId="34" fillId="6" borderId="7" xfId="0" applyNumberFormat="1" applyFont="1" applyFill="1" applyBorder="1" applyAlignment="1">
      <alignment horizontal="center"/>
    </xf>
    <xf numFmtId="165" fontId="9" fillId="6" borderId="3" xfId="0" applyNumberFormat="1" applyFont="1" applyFill="1" applyBorder="1" applyAlignment="1">
      <alignment horizontal="center"/>
    </xf>
    <xf numFmtId="0" fontId="9" fillId="8" borderId="7" xfId="0" applyFont="1" applyFill="1" applyBorder="1"/>
    <xf numFmtId="0" fontId="9" fillId="8" borderId="8" xfId="0" applyFont="1" applyFill="1" applyBorder="1"/>
    <xf numFmtId="0" fontId="9" fillId="8" borderId="9" xfId="0" applyFont="1" applyFill="1" applyBorder="1"/>
    <xf numFmtId="0" fontId="9" fillId="8" borderId="1" xfId="0" applyFont="1" applyFill="1" applyBorder="1"/>
    <xf numFmtId="0" fontId="9" fillId="8" borderId="0" xfId="0" applyFont="1" applyFill="1"/>
    <xf numFmtId="0" fontId="9" fillId="8" borderId="2" xfId="0" applyFont="1" applyFill="1" applyBorder="1"/>
    <xf numFmtId="0" fontId="9" fillId="8" borderId="0" xfId="0" applyFont="1" applyFill="1" applyAlignment="1">
      <alignment horizontal="right"/>
    </xf>
    <xf numFmtId="0" fontId="9" fillId="8" borderId="6" xfId="0" applyFont="1" applyFill="1" applyBorder="1"/>
    <xf numFmtId="0" fontId="9" fillId="8" borderId="5" xfId="0" applyFont="1" applyFill="1" applyBorder="1"/>
    <xf numFmtId="0" fontId="9" fillId="8" borderId="10" xfId="0" applyFont="1" applyFill="1" applyBorder="1"/>
    <xf numFmtId="166" fontId="18" fillId="4" borderId="0" xfId="0" applyNumberFormat="1" applyFont="1" applyFill="1" applyAlignment="1">
      <alignment horizontal="center"/>
    </xf>
    <xf numFmtId="166" fontId="18" fillId="4" borderId="2" xfId="0" applyNumberFormat="1" applyFont="1" applyFill="1" applyBorder="1" applyAlignment="1">
      <alignment horizontal="center"/>
    </xf>
    <xf numFmtId="166" fontId="18" fillId="4" borderId="3" xfId="0" applyNumberFormat="1" applyFont="1" applyFill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167" fontId="34" fillId="3" borderId="0" xfId="0" applyNumberFormat="1" applyFont="1" applyFill="1" applyAlignment="1">
      <alignment horizontal="center"/>
    </xf>
    <xf numFmtId="167" fontId="34" fillId="3" borderId="3" xfId="0" applyNumberFormat="1" applyFont="1" applyFill="1" applyBorder="1" applyAlignment="1">
      <alignment horizontal="center"/>
    </xf>
    <xf numFmtId="167" fontId="34" fillId="3" borderId="2" xfId="0" applyNumberFormat="1" applyFont="1" applyFill="1" applyBorder="1" applyAlignment="1">
      <alignment horizontal="center"/>
    </xf>
    <xf numFmtId="167" fontId="34" fillId="3" borderId="0" xfId="0" applyNumberFormat="1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/>
    </xf>
    <xf numFmtId="167" fontId="34" fillId="3" borderId="2" xfId="0" applyNumberFormat="1" applyFont="1" applyFill="1" applyBorder="1" applyAlignment="1" applyProtection="1">
      <alignment horizontal="center"/>
    </xf>
    <xf numFmtId="167" fontId="34" fillId="3" borderId="3" xfId="0" applyNumberFormat="1" applyFont="1" applyFill="1" applyBorder="1" applyAlignment="1" applyProtection="1">
      <alignment horizontal="center"/>
    </xf>
    <xf numFmtId="167" fontId="34" fillId="6" borderId="0" xfId="0" applyNumberFormat="1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167" fontId="34" fillId="6" borderId="2" xfId="0" applyNumberFormat="1" applyFont="1" applyFill="1" applyBorder="1" applyAlignment="1">
      <alignment horizontal="center"/>
    </xf>
    <xf numFmtId="167" fontId="34" fillId="6" borderId="3" xfId="0" applyNumberFormat="1" applyFont="1" applyFill="1" applyBorder="1" applyAlignment="1">
      <alignment horizontal="center"/>
    </xf>
    <xf numFmtId="167" fontId="34" fillId="6" borderId="0" xfId="0" applyNumberFormat="1" applyFont="1" applyFill="1" applyAlignment="1" applyProtection="1">
      <alignment horizontal="center"/>
    </xf>
    <xf numFmtId="0" fontId="35" fillId="6" borderId="0" xfId="0" applyFont="1" applyFill="1" applyAlignment="1" applyProtection="1">
      <alignment horizontal="center"/>
    </xf>
    <xf numFmtId="167" fontId="34" fillId="6" borderId="2" xfId="0" applyNumberFormat="1" applyFont="1" applyFill="1" applyBorder="1" applyAlignment="1" applyProtection="1">
      <alignment horizontal="center"/>
    </xf>
    <xf numFmtId="167" fontId="34" fillId="6" borderId="3" xfId="0" applyNumberFormat="1" applyFont="1" applyFill="1" applyBorder="1" applyAlignment="1" applyProtection="1">
      <alignment horizontal="center"/>
    </xf>
    <xf numFmtId="164" fontId="34" fillId="6" borderId="8" xfId="0" applyNumberFormat="1" applyFont="1" applyFill="1" applyBorder="1" applyAlignment="1">
      <alignment horizontal="center"/>
    </xf>
    <xf numFmtId="164" fontId="9" fillId="6" borderId="8" xfId="0" applyNumberFormat="1" applyFont="1" applyFill="1" applyBorder="1" applyAlignment="1">
      <alignment horizontal="center"/>
    </xf>
    <xf numFmtId="164" fontId="9" fillId="6" borderId="0" xfId="0" applyNumberFormat="1" applyFont="1" applyFill="1" applyAlignment="1">
      <alignment horizontal="center"/>
    </xf>
    <xf numFmtId="0" fontId="13" fillId="7" borderId="0" xfId="0" applyFont="1" applyFill="1" applyBorder="1"/>
    <xf numFmtId="1" fontId="17" fillId="7" borderId="0" xfId="0" applyNumberFormat="1" applyFont="1" applyFill="1" applyBorder="1" applyAlignment="1" applyProtection="1">
      <alignment horizontal="center"/>
      <protection locked="0"/>
    </xf>
    <xf numFmtId="0" fontId="13" fillId="7" borderId="5" xfId="0" applyFont="1" applyFill="1" applyBorder="1"/>
    <xf numFmtId="168" fontId="17" fillId="7" borderId="5" xfId="0" applyNumberFormat="1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>
      <alignment horizontal="center" vertical="center"/>
    </xf>
    <xf numFmtId="165" fontId="9" fillId="7" borderId="0" xfId="0" applyNumberFormat="1" applyFont="1" applyFill="1" applyBorder="1" applyAlignment="1">
      <alignment horizontal="left"/>
    </xf>
    <xf numFmtId="0" fontId="21" fillId="6" borderId="0" xfId="0" applyFont="1" applyFill="1" applyAlignment="1">
      <alignment horizontal="center"/>
    </xf>
    <xf numFmtId="0" fontId="17" fillId="7" borderId="0" xfId="0" applyFont="1" applyFill="1" applyBorder="1" applyAlignment="1" applyProtection="1">
      <alignment horizontal="center"/>
      <protection locked="0"/>
    </xf>
    <xf numFmtId="0" fontId="17" fillId="7" borderId="13" xfId="0" applyFont="1" applyFill="1" applyBorder="1" applyAlignment="1" applyProtection="1">
      <alignment horizontal="center"/>
      <protection locked="0"/>
    </xf>
    <xf numFmtId="0" fontId="17" fillId="7" borderId="3" xfId="0" applyFont="1" applyFill="1" applyBorder="1" applyAlignment="1" applyProtection="1">
      <alignment horizontal="center"/>
      <protection locked="0"/>
    </xf>
    <xf numFmtId="0" fontId="48" fillId="7" borderId="0" xfId="0" applyFont="1" applyFill="1" applyAlignment="1" applyProtection="1">
      <alignment horizontal="center"/>
      <protection locked="0"/>
    </xf>
    <xf numFmtId="0" fontId="11" fillId="5" borderId="14" xfId="0" applyFont="1" applyFill="1" applyBorder="1" applyAlignment="1">
      <alignment horizontal="center" vertical="center"/>
    </xf>
    <xf numFmtId="3" fontId="17" fillId="7" borderId="0" xfId="0" applyNumberFormat="1" applyFont="1" applyFill="1" applyAlignment="1" applyProtection="1">
      <alignment horizontal="center"/>
      <protection locked="0"/>
    </xf>
    <xf numFmtId="9" fontId="17" fillId="7" borderId="0" xfId="3" applyFont="1" applyFill="1" applyAlignment="1" applyProtection="1">
      <alignment horizontal="center"/>
      <protection locked="0"/>
    </xf>
    <xf numFmtId="49" fontId="17" fillId="7" borderId="0" xfId="0" applyNumberFormat="1" applyFont="1" applyFill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6" borderId="0" xfId="0" applyNumberFormat="1" applyFont="1" applyFill="1" applyAlignment="1" applyProtection="1">
      <alignment horizontal="center"/>
      <protection locked="0"/>
    </xf>
    <xf numFmtId="0" fontId="9" fillId="6" borderId="7" xfId="0" applyFont="1" applyFill="1" applyBorder="1"/>
    <xf numFmtId="3" fontId="9" fillId="6" borderId="7" xfId="0" applyNumberFormat="1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/>
    </xf>
    <xf numFmtId="165" fontId="9" fillId="6" borderId="6" xfId="0" applyNumberFormat="1" applyFont="1" applyFill="1" applyBorder="1" applyAlignment="1">
      <alignment horizontal="center"/>
    </xf>
    <xf numFmtId="9" fontId="9" fillId="6" borderId="6" xfId="3" applyFont="1" applyFill="1" applyBorder="1" applyAlignment="1">
      <alignment horizontal="center"/>
    </xf>
    <xf numFmtId="9" fontId="9" fillId="6" borderId="5" xfId="3" applyFont="1" applyFill="1" applyBorder="1" applyAlignment="1">
      <alignment horizontal="center"/>
    </xf>
    <xf numFmtId="0" fontId="13" fillId="6" borderId="0" xfId="0" applyFont="1" applyFill="1"/>
    <xf numFmtId="1" fontId="45" fillId="6" borderId="8" xfId="0" applyNumberFormat="1" applyFont="1" applyFill="1" applyBorder="1" applyAlignment="1">
      <alignment horizontal="center"/>
    </xf>
    <xf numFmtId="1" fontId="9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vertical="center"/>
    </xf>
    <xf numFmtId="1" fontId="17" fillId="7" borderId="8" xfId="0" applyNumberFormat="1" applyFont="1" applyFill="1" applyBorder="1" applyAlignment="1" applyProtection="1">
      <alignment horizontal="center" vertical="center"/>
      <protection locked="0"/>
    </xf>
    <xf numFmtId="1" fontId="17" fillId="7" borderId="0" xfId="0" applyNumberFormat="1" applyFont="1" applyFill="1" applyAlignment="1" applyProtection="1">
      <alignment horizontal="center" vertical="center"/>
      <protection locked="0"/>
    </xf>
    <xf numFmtId="0" fontId="17" fillId="7" borderId="0" xfId="0" applyFont="1" applyFill="1" applyAlignment="1">
      <alignment horizontal="center" vertical="center"/>
    </xf>
    <xf numFmtId="0" fontId="11" fillId="4" borderId="8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center"/>
    </xf>
    <xf numFmtId="0" fontId="14" fillId="0" borderId="0" xfId="0" applyFont="1" applyBorder="1" applyAlignment="1">
      <alignment horizontal="right" vertic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/>
    <xf numFmtId="169" fontId="13" fillId="5" borderId="0" xfId="0" applyNumberFormat="1" applyFont="1" applyFill="1" applyAlignment="1">
      <alignment horizontal="center"/>
    </xf>
    <xf numFmtId="170" fontId="13" fillId="5" borderId="0" xfId="0" applyNumberFormat="1" applyFont="1" applyFill="1" applyAlignment="1">
      <alignment horizontal="center"/>
    </xf>
    <xf numFmtId="169" fontId="17" fillId="7" borderId="0" xfId="0" applyNumberFormat="1" applyFont="1" applyFill="1" applyAlignment="1" applyProtection="1">
      <alignment horizontal="center" vertical="center"/>
      <protection locked="0"/>
    </xf>
    <xf numFmtId="169" fontId="11" fillId="4" borderId="11" xfId="0" applyNumberFormat="1" applyFont="1" applyFill="1" applyBorder="1" applyAlignment="1">
      <alignment horizontal="center" vertical="center" wrapText="1"/>
    </xf>
    <xf numFmtId="170" fontId="17" fillId="7" borderId="0" xfId="0" applyNumberFormat="1" applyFont="1" applyFill="1" applyAlignment="1" applyProtection="1">
      <alignment horizontal="center" vertical="center"/>
      <protection locked="0"/>
    </xf>
    <xf numFmtId="170" fontId="11" fillId="4" borderId="11" xfId="0" applyNumberFormat="1" applyFont="1" applyFill="1" applyBorder="1" applyAlignment="1">
      <alignment horizontal="center" vertical="center" wrapText="1"/>
    </xf>
    <xf numFmtId="171" fontId="13" fillId="0" borderId="0" xfId="0" applyNumberFormat="1" applyFont="1" applyFill="1" applyBorder="1" applyAlignment="1">
      <alignment horizontal="center" vertical="center" wrapText="1"/>
    </xf>
    <xf numFmtId="169" fontId="13" fillId="8" borderId="2" xfId="0" applyNumberFormat="1" applyFont="1" applyFill="1" applyBorder="1" applyAlignment="1">
      <alignment horizontal="left" indent="2"/>
    </xf>
    <xf numFmtId="170" fontId="13" fillId="8" borderId="2" xfId="0" applyNumberFormat="1" applyFont="1" applyFill="1" applyBorder="1" applyAlignment="1">
      <alignment horizontal="left" indent="2"/>
    </xf>
    <xf numFmtId="171" fontId="13" fillId="8" borderId="2" xfId="0" applyNumberFormat="1" applyFont="1" applyFill="1" applyBorder="1" applyAlignment="1">
      <alignment horizontal="left" indent="2"/>
    </xf>
    <xf numFmtId="172" fontId="13" fillId="8" borderId="2" xfId="0" applyNumberFormat="1" applyFont="1" applyFill="1" applyBorder="1" applyAlignment="1">
      <alignment horizontal="left" indent="2"/>
    </xf>
    <xf numFmtId="172" fontId="11" fillId="5" borderId="0" xfId="0" applyNumberFormat="1" applyFont="1" applyFill="1" applyAlignment="1" applyProtection="1">
      <alignment horizontal="left" vertical="center" wrapText="1"/>
      <protection locked="0"/>
    </xf>
    <xf numFmtId="167" fontId="34" fillId="3" borderId="1" xfId="0" applyNumberFormat="1" applyFont="1" applyFill="1" applyBorder="1" applyAlignment="1">
      <alignment horizontal="center"/>
    </xf>
    <xf numFmtId="0" fontId="34" fillId="0" borderId="0" xfId="0" applyFont="1" applyBorder="1"/>
    <xf numFmtId="167" fontId="34" fillId="6" borderId="1" xfId="0" applyNumberFormat="1" applyFont="1" applyFill="1" applyBorder="1" applyAlignment="1">
      <alignment horizontal="center"/>
    </xf>
    <xf numFmtId="0" fontId="39" fillId="0" borderId="0" xfId="0" applyFont="1" applyBorder="1"/>
    <xf numFmtId="0" fontId="45" fillId="7" borderId="0" xfId="0" applyFont="1" applyFill="1" applyAlignment="1" applyProtection="1">
      <alignment horizontal="left"/>
      <protection locked="0"/>
    </xf>
    <xf numFmtId="0" fontId="48" fillId="7" borderId="0" xfId="0" applyFont="1" applyFill="1" applyBorder="1" applyAlignment="1" applyProtection="1">
      <alignment horizontal="center"/>
      <protection locked="0"/>
    </xf>
    <xf numFmtId="0" fontId="45" fillId="7" borderId="0" xfId="0" applyFont="1" applyFill="1" applyBorder="1" applyAlignment="1" applyProtection="1">
      <alignment horizontal="left"/>
      <protection locked="0"/>
    </xf>
    <xf numFmtId="0" fontId="9" fillId="7" borderId="0" xfId="0" applyFont="1" applyFill="1" applyBorder="1" applyProtection="1">
      <protection locked="0"/>
    </xf>
    <xf numFmtId="0" fontId="17" fillId="7" borderId="0" xfId="0" applyFont="1" applyFill="1" applyBorder="1" applyProtection="1">
      <protection locked="0"/>
    </xf>
    <xf numFmtId="0" fontId="17" fillId="7" borderId="0" xfId="0" applyFont="1" applyFill="1" applyBorder="1" applyAlignment="1" applyProtection="1">
      <alignment horizontal="center"/>
      <protection locked="0"/>
    </xf>
    <xf numFmtId="0" fontId="22" fillId="8" borderId="1" xfId="2" applyFont="1" applyFill="1" applyBorder="1" applyAlignment="1" applyProtection="1">
      <alignment horizontal="left" vertical="center"/>
    </xf>
    <xf numFmtId="0" fontId="22" fillId="8" borderId="0" xfId="2" applyFont="1" applyFill="1" applyAlignment="1" applyProtection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6" fillId="5" borderId="4" xfId="0" applyFont="1" applyFill="1" applyBorder="1" applyAlignment="1">
      <alignment horizontal="left" vertical="center"/>
    </xf>
    <xf numFmtId="0" fontId="46" fillId="5" borderId="4" xfId="0" applyFont="1" applyFill="1" applyBorder="1" applyAlignment="1">
      <alignment horizontal="left"/>
    </xf>
    <xf numFmtId="0" fontId="22" fillId="7" borderId="7" xfId="2" applyFont="1" applyFill="1" applyBorder="1" applyAlignment="1" applyProtection="1">
      <alignment horizontal="left" vertical="center"/>
    </xf>
    <xf numFmtId="0" fontId="22" fillId="7" borderId="8" xfId="2" applyFont="1" applyFill="1" applyBorder="1" applyAlignment="1" applyProtection="1">
      <alignment horizontal="left" vertical="center"/>
    </xf>
    <xf numFmtId="0" fontId="22" fillId="7" borderId="9" xfId="2" applyFont="1" applyFill="1" applyBorder="1" applyAlignment="1" applyProtection="1">
      <alignment horizontal="left" vertical="center"/>
    </xf>
    <xf numFmtId="0" fontId="22" fillId="7" borderId="1" xfId="2" applyFont="1" applyFill="1" applyBorder="1" applyAlignment="1" applyProtection="1">
      <alignment horizontal="left" vertical="center"/>
    </xf>
    <xf numFmtId="0" fontId="22" fillId="7" borderId="0" xfId="2" applyFont="1" applyFill="1" applyAlignment="1" applyProtection="1">
      <alignment horizontal="left" vertical="center"/>
    </xf>
    <xf numFmtId="0" fontId="22" fillId="7" borderId="2" xfId="2" applyFont="1" applyFill="1" applyBorder="1" applyAlignment="1" applyProtection="1">
      <alignment horizontal="left" vertical="center"/>
    </xf>
    <xf numFmtId="0" fontId="22" fillId="7" borderId="6" xfId="2" applyFont="1" applyFill="1" applyBorder="1" applyAlignment="1" applyProtection="1">
      <alignment horizontal="left" vertical="center"/>
    </xf>
    <xf numFmtId="0" fontId="22" fillId="7" borderId="5" xfId="2" applyFont="1" applyFill="1" applyBorder="1" applyAlignment="1" applyProtection="1">
      <alignment horizontal="left" vertical="center"/>
    </xf>
    <xf numFmtId="0" fontId="22" fillId="7" borderId="10" xfId="2" applyFont="1" applyFill="1" applyBorder="1" applyAlignment="1" applyProtection="1">
      <alignment horizontal="left" vertical="center"/>
    </xf>
    <xf numFmtId="0" fontId="17" fillId="7" borderId="0" xfId="0" applyFont="1" applyFill="1" applyBorder="1" applyAlignment="1" applyProtection="1">
      <alignment horizontal="left"/>
      <protection locked="0"/>
    </xf>
    <xf numFmtId="0" fontId="17" fillId="7" borderId="8" xfId="0" applyFont="1" applyFill="1" applyBorder="1" applyAlignment="1" applyProtection="1">
      <alignment horizontal="center"/>
      <protection locked="0"/>
    </xf>
    <xf numFmtId="0" fontId="17" fillId="7" borderId="0" xfId="0" applyFont="1" applyFill="1" applyBorder="1" applyAlignment="1" applyProtection="1">
      <alignment horizontal="center"/>
      <protection locked="0"/>
    </xf>
    <xf numFmtId="0" fontId="19" fillId="7" borderId="0" xfId="2" applyFont="1" applyFill="1" applyAlignment="1">
      <alignment horizontal="left"/>
      <protection locked="0"/>
    </xf>
    <xf numFmtId="0" fontId="11" fillId="4" borderId="11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165" fontId="9" fillId="7" borderId="0" xfId="0" applyNumberFormat="1" applyFont="1" applyFill="1" applyBorder="1" applyAlignment="1">
      <alignment horizontal="left"/>
    </xf>
    <xf numFmtId="0" fontId="11" fillId="6" borderId="5" xfId="0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 applyProtection="1">
      <alignment horizontal="left" vertical="center"/>
      <protection locked="0"/>
    </xf>
    <xf numFmtId="0" fontId="11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/>
    <xf numFmtId="3" fontId="21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9" fillId="6" borderId="5" xfId="0" applyFont="1" applyFill="1" applyBorder="1"/>
    <xf numFmtId="0" fontId="21" fillId="6" borderId="11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3" fillId="7" borderId="0" xfId="0" applyFont="1" applyFill="1" applyBorder="1" applyAlignment="1">
      <alignment vertical="center"/>
    </xf>
    <xf numFmtId="0" fontId="8" fillId="7" borderId="0" xfId="0" applyFont="1" applyFill="1" applyAlignment="1">
      <alignment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171" fontId="9" fillId="7" borderId="0" xfId="0" applyNumberFormat="1" applyFont="1" applyFill="1" applyAlignment="1" applyProtection="1">
      <alignment horizontal="center" vertical="center"/>
    </xf>
    <xf numFmtId="171" fontId="11" fillId="4" borderId="11" xfId="0" applyNumberFormat="1" applyFont="1" applyFill="1" applyBorder="1" applyAlignment="1" applyProtection="1">
      <alignment horizontal="center" vertical="center" wrapText="1"/>
    </xf>
  </cellXfs>
  <cellStyles count="4">
    <cellStyle name="Euro" xfId="1" xr:uid="{00000000-0005-0000-0000-000000000000}"/>
    <cellStyle name="Link" xfId="2" builtinId="8"/>
    <cellStyle name="Prozent" xfId="3" builtinId="5"/>
    <cellStyle name="Standard" xfId="0" builtinId="0"/>
  </cellStyles>
  <dxfs count="36">
    <dxf>
      <font>
        <b/>
        <i val="0"/>
        <color rgb="FF117E1D"/>
      </font>
    </dxf>
    <dxf>
      <font>
        <b/>
        <i val="0"/>
        <color rgb="FFC00000"/>
      </font>
    </dxf>
    <dxf>
      <font>
        <b/>
        <i val="0"/>
        <color rgb="FF008055"/>
      </font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8055"/>
      <color rgb="FF2C8C6B"/>
      <color rgb="FF4C9A7C"/>
      <color rgb="FFB3B5B1"/>
      <color rgb="FFB7C4A2"/>
      <color rgb="FF006E6B"/>
      <color rgb="FFF2F2F2"/>
      <color rgb="FF7FBF7F"/>
      <color rgb="FF66B366"/>
      <color rgb="FF0086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311202122584431"/>
          <c:y val="6.6395384204171556E-2"/>
          <c:w val="0.57088382531988136"/>
          <c:h val="0.926250495405402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55"/>
            </a:solidFill>
            <a:ln w="6350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0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4-4FF6-93D3-51B8C98F2159}"/>
              </c:ext>
            </c:extLst>
          </c:dPt>
          <c:dPt>
            <c:idx val="1"/>
            <c:invertIfNegative val="0"/>
            <c:bubble3D val="0"/>
            <c:spPr>
              <a:solidFill>
                <a:srgbClr val="0080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4-4FF6-93D3-51B8C98F2159}"/>
              </c:ext>
            </c:extLst>
          </c:dPt>
          <c:dPt>
            <c:idx val="2"/>
            <c:invertIfNegative val="0"/>
            <c:bubble3D val="0"/>
            <c:spPr>
              <a:solidFill>
                <a:srgbClr val="0080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4-4FF6-93D3-51B8C98F21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Baseweight</c:v>
              </c:pt>
              <c:pt idx="1">
                <c:v> Verbrauch</c:v>
              </c:pt>
              <c:pt idx="2">
                <c:v> am Körper</c:v>
              </c:pt>
            </c:strLit>
          </c:cat>
          <c:val>
            <c:numRef>
              <c:f>(Packliste!$C$2,Packliste!$C$3,Packliste!$C$5)</c:f>
              <c:numCache>
                <c:formatCode>#.##,\ "kg"</c:formatCode>
                <c:ptCount val="3"/>
                <c:pt idx="0">
                  <c:v>7170</c:v>
                </c:pt>
                <c:pt idx="1">
                  <c:v>5339</c:v>
                </c:pt>
                <c:pt idx="2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34-4FF6-93D3-51B8C98F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14307759"/>
        <c:axId val="1414313999"/>
      </c:barChart>
      <c:valAx>
        <c:axId val="1414313999"/>
        <c:scaling>
          <c:orientation val="minMax"/>
        </c:scaling>
        <c:delete val="1"/>
        <c:axPos val="b"/>
        <c:numFmt formatCode="#.##,\ &quot;kg&quot;" sourceLinked="1"/>
        <c:majorTickMark val="out"/>
        <c:minorTickMark val="none"/>
        <c:tickLblPos val="nextTo"/>
        <c:crossAx val="1414307759"/>
        <c:crosses val="autoZero"/>
        <c:crossBetween val="between"/>
      </c:valAx>
      <c:catAx>
        <c:axId val="1414307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431399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7057135816518E-2"/>
          <c:y val="0.10765325567180815"/>
          <c:w val="0.7138074723686535"/>
          <c:h val="0.863739977708265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05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0-46F2-A7F1-AB308AC01A74}"/>
              </c:ext>
            </c:extLst>
          </c:dPt>
          <c:dPt>
            <c:idx val="1"/>
            <c:bubble3D val="0"/>
            <c:spPr>
              <a:solidFill>
                <a:srgbClr val="2C8C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0-46F2-A7F1-AB308AC01A74}"/>
              </c:ext>
            </c:extLst>
          </c:dPt>
          <c:dPt>
            <c:idx val="2"/>
            <c:bubble3D val="0"/>
            <c:spPr>
              <a:solidFill>
                <a:srgbClr val="4C9A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0-46F2-A7F1-AB308AC01A74}"/>
              </c:ext>
            </c:extLst>
          </c:dPt>
          <c:dLbls>
            <c:dLbl>
              <c:idx val="0"/>
              <c:layout>
                <c:manualLayout>
                  <c:x val="-0.25157222737692175"/>
                  <c:y val="5.8467623053967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40869988265248"/>
                      <c:h val="0.196347031963470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3F0-46F2-A7F1-AB308AC01A74}"/>
                </c:ext>
              </c:extLst>
            </c:dLbl>
            <c:dLbl>
              <c:idx val="1"/>
              <c:layout>
                <c:manualLayout>
                  <c:x val="0.15094333642615304"/>
                  <c:y val="-0.2130898021308980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60367192446021"/>
                      <c:h val="0.196347031963470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0-46F2-A7F1-AB308AC01A74}"/>
                </c:ext>
              </c:extLst>
            </c:dLbl>
            <c:dLbl>
              <c:idx val="2"/>
              <c:layout>
                <c:manualLayout>
                  <c:x val="0.18616344825892209"/>
                  <c:y val="0.208523592085235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67286577611417"/>
                      <c:h val="0.200913242009132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3F0-46F2-A7F1-AB308AC01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(Packliste!$B$2,Packliste!$B$3,Packliste!$B$5)</c:f>
              <c:strCache>
                <c:ptCount val="3"/>
                <c:pt idx="0">
                  <c:v>Baseweight</c:v>
                </c:pt>
                <c:pt idx="1">
                  <c:v>Verbrauch</c:v>
                </c:pt>
                <c:pt idx="2">
                  <c:v>am Körper</c:v>
                </c:pt>
              </c:strCache>
            </c:strRef>
          </c:cat>
          <c:val>
            <c:numRef>
              <c:f>(Packliste!$C$2,Packliste!$C$3,Packliste!$C$5)</c:f>
              <c:numCache>
                <c:formatCode>#.##,\ "kg"</c:formatCode>
                <c:ptCount val="3"/>
                <c:pt idx="0">
                  <c:v>7170</c:v>
                </c:pt>
                <c:pt idx="1">
                  <c:v>5339</c:v>
                </c:pt>
                <c:pt idx="2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F0-46F2-A7F1-AB308AC01A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Gewichtsverteilung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C7-4D96-9823-B0A48D2FC35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(Gepäckliste!#REF!,Gepäckliste!#REF!)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(Gepäckliste!#REF!,Gepäckliste!#REF!)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C7-4D96-9823-B0A48D2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7232592"/>
        <c:axId val="367237688"/>
      </c:barChart>
      <c:catAx>
        <c:axId val="3672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7237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237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723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68526947790836E-2"/>
          <c:y val="1.7457071112414926E-2"/>
          <c:w val="0.83545616902052866"/>
          <c:h val="0.612297966164014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05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88-4BAE-B2FD-F6D94734288F}"/>
              </c:ext>
            </c:extLst>
          </c:dPt>
          <c:dPt>
            <c:idx val="1"/>
            <c:bubble3D val="0"/>
            <c:spPr>
              <a:solidFill>
                <a:srgbClr val="2C8C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88-4BAE-B2FD-F6D94734288F}"/>
              </c:ext>
            </c:extLst>
          </c:dPt>
          <c:dPt>
            <c:idx val="2"/>
            <c:bubble3D val="0"/>
            <c:spPr>
              <a:solidFill>
                <a:srgbClr val="4C9A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88-4BAE-B2FD-F6D94734288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8-4BAE-B2FD-F6D94734288F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8-4BAE-B2FD-F6D94734288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8-4BAE-B2FD-F6D9473428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'Packliste (2 Personen)'!$B$6:$B$8</c:f>
              <c:strCache>
                <c:ptCount val="3"/>
                <c:pt idx="0">
                  <c:v>Basisgewicht</c:v>
                </c:pt>
                <c:pt idx="1">
                  <c:v>Verbrauch</c:v>
                </c:pt>
                <c:pt idx="2">
                  <c:v>am Körper</c:v>
                </c:pt>
              </c:strCache>
            </c:strRef>
          </c:cat>
          <c:val>
            <c:numRef>
              <c:f>'Packliste (2 Personen)'!$C$6:$C$8</c:f>
              <c:numCache>
                <c:formatCode>#,##0</c:formatCode>
                <c:ptCount val="3"/>
                <c:pt idx="0">
                  <c:v>8942</c:v>
                </c:pt>
                <c:pt idx="1">
                  <c:v>4850</c:v>
                </c:pt>
                <c:pt idx="2">
                  <c:v>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88-4BAE-B2FD-F6D94734288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47704988500448E-2"/>
          <c:y val="0.69089331787452246"/>
          <c:w val="0.87080008676342402"/>
          <c:h val="0.26175891185687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5610216942837"/>
          <c:y val="5.5361528215951965E-2"/>
          <c:w val="0.6988684577409634"/>
          <c:h val="0.8826244989685941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8055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2D-4F6A-AA09-3722478CC6F6}"/>
              </c:ext>
            </c:extLst>
          </c:dPt>
          <c:dPt>
            <c:idx val="1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2D-4F6A-AA09-3722478CC6F6}"/>
              </c:ext>
            </c:extLst>
          </c:dPt>
          <c:dPt>
            <c:idx val="2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2D-4F6A-AA09-3722478CC6F6}"/>
              </c:ext>
            </c:extLst>
          </c:dPt>
          <c:dPt>
            <c:idx val="3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2D-4F6A-AA09-3722478CC6F6}"/>
              </c:ext>
            </c:extLst>
          </c:dPt>
          <c:dPt>
            <c:idx val="4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2D-4F6A-AA09-3722478CC6F6}"/>
              </c:ext>
            </c:extLst>
          </c:dPt>
          <c:dPt>
            <c:idx val="5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2D-4F6A-AA09-3722478CC6F6}"/>
              </c:ext>
            </c:extLst>
          </c:dPt>
          <c:dPt>
            <c:idx val="6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2D-4F6A-AA09-3722478CC6F6}"/>
              </c:ext>
            </c:extLst>
          </c:dPt>
          <c:dPt>
            <c:idx val="7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2D-4F6A-AA09-3722478CC6F6}"/>
              </c:ext>
            </c:extLst>
          </c:dPt>
          <c:dPt>
            <c:idx val="8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2D-4F6A-AA09-3722478CC6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('Packliste (2 Personen)'!$B$17,'Packliste (2 Personen)'!$B$32,'Packliste (2 Personen)'!$B$38,'Packliste (2 Personen)'!$B$50,'Packliste (2 Personen)'!$B$59,'Packliste (2 Personen)'!$B$66,'Packliste (2 Personen)'!$B$75,'Packliste (2 Personen)'!$B$84,'Packliste (2 Personen)'!$B$97)</c:f>
              <c:strCache>
                <c:ptCount val="9"/>
                <c:pt idx="0">
                  <c:v>Bekleidung</c:v>
                </c:pt>
                <c:pt idx="1">
                  <c:v>Tourenequipment</c:v>
                </c:pt>
                <c:pt idx="2">
                  <c:v>Elektronik</c:v>
                </c:pt>
                <c:pt idx="3">
                  <c:v>Kochen</c:v>
                </c:pt>
                <c:pt idx="4">
                  <c:v>Rucksack</c:v>
                </c:pt>
                <c:pt idx="5">
                  <c:v>Schlafen</c:v>
                </c:pt>
                <c:pt idx="6">
                  <c:v>Schuhe &amp; Zubehör</c:v>
                </c:pt>
                <c:pt idx="7">
                  <c:v>Sonstiges</c:v>
                </c:pt>
                <c:pt idx="8">
                  <c:v>Verbrauch</c:v>
                </c:pt>
              </c:strCache>
            </c:strRef>
          </c:cat>
          <c:val>
            <c:numRef>
              <c:f>('Packliste (2 Personen)'!$H$17,'Packliste (2 Personen)'!$H$32,'Packliste (2 Personen)'!$H$38,'Packliste (2 Personen)'!$H$50,'Packliste (2 Personen)'!$H$59,'Packliste (2 Personen)'!$H$66,'Packliste (2 Personen)'!$H$75,'Packliste (2 Personen)'!$H$84,'Packliste (2 Personen)'!$H$97)</c:f>
              <c:numCache>
                <c:formatCode>0.##,\ "kg"</c:formatCode>
                <c:ptCount val="9"/>
                <c:pt idx="0">
                  <c:v>2758</c:v>
                </c:pt>
                <c:pt idx="1">
                  <c:v>0</c:v>
                </c:pt>
                <c:pt idx="2">
                  <c:v>573</c:v>
                </c:pt>
                <c:pt idx="3">
                  <c:v>460</c:v>
                </c:pt>
                <c:pt idx="4">
                  <c:v>1261</c:v>
                </c:pt>
                <c:pt idx="5">
                  <c:v>4388</c:v>
                </c:pt>
                <c:pt idx="6">
                  <c:v>2250</c:v>
                </c:pt>
                <c:pt idx="7">
                  <c:v>192</c:v>
                </c:pt>
                <c:pt idx="8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E2D-4F6A-AA09-3722478CC6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231416"/>
        <c:axId val="367233768"/>
      </c:barChart>
      <c:catAx>
        <c:axId val="367231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233768"/>
        <c:crosses val="autoZero"/>
        <c:auto val="1"/>
        <c:lblAlgn val="ctr"/>
        <c:lblOffset val="100"/>
        <c:noMultiLvlLbl val="0"/>
      </c:catAx>
      <c:valAx>
        <c:axId val="367233768"/>
        <c:scaling>
          <c:orientation val="minMax"/>
        </c:scaling>
        <c:delete val="1"/>
        <c:axPos val="b"/>
        <c:numFmt formatCode="0.##,\ &quot;kg&quot;" sourceLinked="1"/>
        <c:majorTickMark val="none"/>
        <c:minorTickMark val="none"/>
        <c:tickLblPos val="nextTo"/>
        <c:crossAx val="367231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Gewichtsverteilung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6C-4998-B18D-9AB654E049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(Gepäckliste!#REF!,Gepäckliste!#REF!)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(Gepäckliste!#REF!,Gepäckliste!#REF!)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86C-4998-B18D-9AB654E0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7232592"/>
        <c:axId val="367237688"/>
      </c:barChart>
      <c:catAx>
        <c:axId val="3672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7237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237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723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68526947790836E-2"/>
          <c:y val="1.7457071112414926E-2"/>
          <c:w val="0.83545616902052866"/>
          <c:h val="0.61229796616401422"/>
        </c:manualLayout>
      </c:layout>
      <c:pieChart>
        <c:varyColors val="1"/>
        <c:ser>
          <c:idx val="0"/>
          <c:order val="0"/>
          <c:spPr>
            <a:solidFill>
              <a:srgbClr val="4C9A7C"/>
            </a:solidFill>
          </c:spPr>
          <c:dPt>
            <c:idx val="0"/>
            <c:bubble3D val="0"/>
            <c:spPr>
              <a:solidFill>
                <a:srgbClr val="00805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3-4B39-ADA0-1C55BEAB3B7E}"/>
              </c:ext>
            </c:extLst>
          </c:dPt>
          <c:dPt>
            <c:idx val="1"/>
            <c:bubble3D val="0"/>
            <c:spPr>
              <a:solidFill>
                <a:srgbClr val="2C8C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3-4B39-ADA0-1C55BEAB3B7E}"/>
              </c:ext>
            </c:extLst>
          </c:dPt>
          <c:dPt>
            <c:idx val="2"/>
            <c:bubble3D val="0"/>
            <c:spPr>
              <a:solidFill>
                <a:srgbClr val="4C9A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3-4B39-ADA0-1C55BEAB3B7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3-4B39-ADA0-1C55BEAB3B7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3-4B39-ADA0-1C55BEAB3B7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3-4B39-ADA0-1C55BEAB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'Packliste (2 Personen)'!$B$6:$B$8</c:f>
              <c:strCache>
                <c:ptCount val="3"/>
                <c:pt idx="0">
                  <c:v>Basisgewicht</c:v>
                </c:pt>
                <c:pt idx="1">
                  <c:v>Verbrauch</c:v>
                </c:pt>
                <c:pt idx="2">
                  <c:v>am Körper</c:v>
                </c:pt>
              </c:strCache>
            </c:strRef>
          </c:cat>
          <c:val>
            <c:numRef>
              <c:f>'Packliste (2 Personen)'!$K$6:$K$8</c:f>
              <c:numCache>
                <c:formatCode>#,##0</c:formatCode>
                <c:ptCount val="3"/>
                <c:pt idx="0">
                  <c:v>5360</c:v>
                </c:pt>
                <c:pt idx="1">
                  <c:v>4510</c:v>
                </c:pt>
                <c:pt idx="2">
                  <c:v>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73-4B39-ADA0-1C55BEAB3B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409112992781792E-2"/>
          <c:y val="0.70126269636500216"/>
          <c:w val="0.8100474779636313"/>
          <c:h val="0.26175891185687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20097352108143"/>
          <c:y val="5.5361528215951965E-2"/>
          <c:w val="0.64927500085211276"/>
          <c:h val="0.87786214600624202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8055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9D-4729-929A-F418568A873F}"/>
              </c:ext>
            </c:extLst>
          </c:dPt>
          <c:dPt>
            <c:idx val="1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9D-4729-929A-F418568A873F}"/>
              </c:ext>
            </c:extLst>
          </c:dPt>
          <c:dPt>
            <c:idx val="2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9D-4729-929A-F418568A873F}"/>
              </c:ext>
            </c:extLst>
          </c:dPt>
          <c:dPt>
            <c:idx val="3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9D-4729-929A-F418568A873F}"/>
              </c:ext>
            </c:extLst>
          </c:dPt>
          <c:dPt>
            <c:idx val="4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9D-4729-929A-F418568A873F}"/>
              </c:ext>
            </c:extLst>
          </c:dPt>
          <c:dPt>
            <c:idx val="5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9D-4729-929A-F418568A873F}"/>
              </c:ext>
            </c:extLst>
          </c:dPt>
          <c:dPt>
            <c:idx val="6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9D-4729-929A-F418568A873F}"/>
              </c:ext>
            </c:extLst>
          </c:dPt>
          <c:dPt>
            <c:idx val="7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9D-4729-929A-F418568A873F}"/>
              </c:ext>
            </c:extLst>
          </c:dPt>
          <c:dPt>
            <c:idx val="8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9D-4729-929A-F418568A8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('Packliste (2 Personen)'!$B$17,'Packliste (2 Personen)'!$B$32,'Packliste (2 Personen)'!$B$38,'Packliste (2 Personen)'!$B$50,'Packliste (2 Personen)'!$B$59,'Packliste (2 Personen)'!$B$66,'Packliste (2 Personen)'!$B$75,'Packliste (2 Personen)'!$B$84,'Packliste (2 Personen)'!$B$97)</c:f>
              <c:strCache>
                <c:ptCount val="9"/>
                <c:pt idx="0">
                  <c:v>Bekleidung</c:v>
                </c:pt>
                <c:pt idx="1">
                  <c:v>Tourenequipment</c:v>
                </c:pt>
                <c:pt idx="2">
                  <c:v>Elektronik</c:v>
                </c:pt>
                <c:pt idx="3">
                  <c:v>Kochen</c:v>
                </c:pt>
                <c:pt idx="4">
                  <c:v>Rucksack</c:v>
                </c:pt>
                <c:pt idx="5">
                  <c:v>Schlafen</c:v>
                </c:pt>
                <c:pt idx="6">
                  <c:v>Schuhe &amp; Zubehör</c:v>
                </c:pt>
                <c:pt idx="7">
                  <c:v>Sonstiges</c:v>
                </c:pt>
                <c:pt idx="8">
                  <c:v>Verbrauch</c:v>
                </c:pt>
              </c:strCache>
            </c:strRef>
          </c:cat>
          <c:val>
            <c:numRef>
              <c:f>('Packliste (2 Personen)'!$P$17,'Packliste (2 Personen)'!$P$32,'Packliste (2 Personen)'!$P$38,'Packliste (2 Personen)'!$P$50,'Packliste (2 Personen)'!$P$59,'Packliste (2 Personen)'!$P$66,'Packliste (2 Personen)'!$P$75,'Packliste (2 Personen)'!$P$84,'Packliste (2 Personen)'!$P$97)</c:f>
              <c:numCache>
                <c:formatCode>0.##,\ "kg"</c:formatCode>
                <c:ptCount val="9"/>
                <c:pt idx="0">
                  <c:v>2701</c:v>
                </c:pt>
                <c:pt idx="1">
                  <c:v>0</c:v>
                </c:pt>
                <c:pt idx="2">
                  <c:v>226</c:v>
                </c:pt>
                <c:pt idx="3">
                  <c:v>196</c:v>
                </c:pt>
                <c:pt idx="4">
                  <c:v>1102</c:v>
                </c:pt>
                <c:pt idx="5">
                  <c:v>1398</c:v>
                </c:pt>
                <c:pt idx="6">
                  <c:v>2140</c:v>
                </c:pt>
                <c:pt idx="7">
                  <c:v>411</c:v>
                </c:pt>
                <c:pt idx="8">
                  <c:v>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9D-4729-929A-F418568A87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231416"/>
        <c:axId val="367233768"/>
      </c:barChart>
      <c:catAx>
        <c:axId val="367231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233768"/>
        <c:crosses val="autoZero"/>
        <c:auto val="1"/>
        <c:lblAlgn val="ctr"/>
        <c:lblOffset val="100"/>
        <c:noMultiLvlLbl val="0"/>
      </c:catAx>
      <c:valAx>
        <c:axId val="367233768"/>
        <c:scaling>
          <c:orientation val="minMax"/>
        </c:scaling>
        <c:delete val="1"/>
        <c:axPos val="b"/>
        <c:numFmt formatCode="0.##,\ &quot;kg&quot;" sourceLinked="1"/>
        <c:majorTickMark val="none"/>
        <c:minorTickMark val="none"/>
        <c:tickLblPos val="nextTo"/>
        <c:crossAx val="367231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39816837319889"/>
          <c:y val="5.4421690971927124E-2"/>
          <c:w val="0.40530940897703571"/>
          <c:h val="0.900226899884800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05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4-4313-940A-FB9B1EAC4190}"/>
              </c:ext>
            </c:extLst>
          </c:dPt>
          <c:dPt>
            <c:idx val="1"/>
            <c:bubble3D val="0"/>
            <c:spPr>
              <a:solidFill>
                <a:srgbClr val="2C8C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44-4313-940A-FB9B1EAC4190}"/>
              </c:ext>
            </c:extLst>
          </c:dPt>
          <c:dPt>
            <c:idx val="2"/>
            <c:bubble3D val="0"/>
            <c:spPr>
              <a:solidFill>
                <a:srgbClr val="4C9A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44-4313-940A-FB9B1EAC419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B44-4313-940A-FB9B1EAC419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B44-4313-940A-FB9B1EAC4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Fett</c:v>
              </c:pt>
              <c:pt idx="1">
                <c:v>KH</c:v>
              </c:pt>
              <c:pt idx="2">
                <c:v>Eiweiß</c:v>
              </c:pt>
            </c:strLit>
          </c:cat>
          <c:val>
            <c:numRef>
              <c:f>Verpflegungsrechner!$L$52:$N$52</c:f>
              <c:numCache>
                <c:formatCode>#,##0</c:formatCode>
                <c:ptCount val="3"/>
                <c:pt idx="0">
                  <c:v>6700.4369999999999</c:v>
                </c:pt>
                <c:pt idx="1">
                  <c:v>9130.2880000000005</c:v>
                </c:pt>
                <c:pt idx="2">
                  <c:v>2735.904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44-4313-940A-FB9B1EAC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450565658910715"/>
          <c:y val="0.20407848436304837"/>
          <c:w val="0.26481544660574102"/>
          <c:h val="0.60091259890713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37335958005249"/>
          <c:y val="6.0185185185185182E-2"/>
          <c:w val="0.73445901859300167"/>
          <c:h val="0.7265121026538349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CA-4EED-92F3-60FFEEECAD4F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ACA-4EED-92F3-60FFEEECAD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ACA-4EED-92F3-60FFEEEC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Verpflegungsrechner!$C$73:$D$73</c:f>
              <c:strCache>
                <c:ptCount val="2"/>
                <c:pt idx="0">
                  <c:v>Vorrat</c:v>
                </c:pt>
                <c:pt idx="1">
                  <c:v>Bedarf</c:v>
                </c:pt>
              </c:strCache>
            </c:strRef>
          </c:cat>
          <c:val>
            <c:numRef>
              <c:f>Verpflegungsrechner!$C$74:$D$74</c:f>
              <c:numCache>
                <c:formatCode>#,##0\ \k\c\a\l</c:formatCode>
                <c:ptCount val="2"/>
                <c:pt idx="0">
                  <c:v>19710.329999999994</c:v>
                </c:pt>
                <c:pt idx="1">
                  <c:v>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A-4EED-92F3-60FFEEECAD4F}"/>
            </c:ext>
          </c:extLst>
        </c:ser>
        <c:ser>
          <c:idx val="1"/>
          <c:order val="1"/>
          <c:tx>
            <c:strRef>
              <c:f>Verpflegungsrechner!$B$75</c:f>
              <c:strCache>
                <c:ptCount val="1"/>
                <c:pt idx="0">
                  <c:v>Kaloriendefizit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Verpflegungsrechner!$C$73:$D$73</c:f>
              <c:strCache>
                <c:ptCount val="2"/>
                <c:pt idx="0">
                  <c:v>Vorrat</c:v>
                </c:pt>
                <c:pt idx="1">
                  <c:v>Bedarf</c:v>
                </c:pt>
              </c:strCache>
            </c:strRef>
          </c:cat>
          <c:val>
            <c:numRef>
              <c:f>Verpflegungsrechner!$C$75:$D$75</c:f>
              <c:numCache>
                <c:formatCode>#,##0\ \k\c\a\l</c:formatCode>
                <c:ptCount val="2"/>
                <c:pt idx="0">
                  <c:v>4789.6700000000055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A-4EED-92F3-60FFEEECAD4F}"/>
            </c:ext>
          </c:extLst>
        </c:ser>
        <c:ser>
          <c:idx val="2"/>
          <c:order val="2"/>
          <c:tx>
            <c:strRef>
              <c:f>Verpflegungsrechner!$B$76</c:f>
              <c:strCache>
                <c:ptCount val="1"/>
                <c:pt idx="0">
                  <c:v>Beschriftung Defizit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\ \k\c\a\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Verpflegungsrechner!$C$76</c:f>
              <c:numCache>
                <c:formatCode>#,##0\ \k\c\a\l</c:formatCode>
                <c:ptCount val="1"/>
                <c:pt idx="0">
                  <c:v>4789.6700000000055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CA-4EED-92F3-60FFEEECA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24097647"/>
        <c:axId val="1424099087"/>
      </c:barChart>
      <c:catAx>
        <c:axId val="1424097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4099087"/>
        <c:crosses val="autoZero"/>
        <c:auto val="1"/>
        <c:lblAlgn val="ctr"/>
        <c:lblOffset val="100"/>
        <c:noMultiLvlLbl val="0"/>
      </c:catAx>
      <c:valAx>
        <c:axId val="1424099087"/>
        <c:scaling>
          <c:orientation val="minMax"/>
          <c:min val="0"/>
        </c:scaling>
        <c:delete val="1"/>
        <c:axPos val="b"/>
        <c:numFmt formatCode="#,##0\ \k\c\a\l" sourceLinked="1"/>
        <c:majorTickMark val="none"/>
        <c:minorTickMark val="none"/>
        <c:tickLblPos val="nextTo"/>
        <c:crossAx val="14240976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05707028833779"/>
          <c:y val="8.1466504792946995E-2"/>
          <c:w val="0.78277730007848279"/>
          <c:h val="0.8985340389689020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Brennstoffrechner!$C$28</c:f>
              <c:strCache>
                <c:ptCount val="1"/>
                <c:pt idx="0">
                  <c:v>Kochset</c:v>
                </c:pt>
              </c:strCache>
            </c:strRef>
          </c:tx>
          <c:spPr>
            <a:solidFill>
              <a:srgbClr val="0080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Brennstoffrechner!$D$28:$I$28</c:f>
              <c:numCache>
                <c:formatCode>#,###\ "g"</c:formatCode>
                <c:ptCount val="6"/>
                <c:pt idx="0">
                  <c:v>149</c:v>
                </c:pt>
                <c:pt idx="1">
                  <c:v>181</c:v>
                </c:pt>
                <c:pt idx="2">
                  <c:v>374</c:v>
                </c:pt>
                <c:pt idx="3">
                  <c:v>129</c:v>
                </c:pt>
                <c:pt idx="4">
                  <c:v>227</c:v>
                </c:pt>
                <c:pt idx="5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A-4A3D-8AA7-6DCB9C3634A2}"/>
            </c:ext>
          </c:extLst>
        </c:ser>
        <c:ser>
          <c:idx val="3"/>
          <c:order val="2"/>
          <c:tx>
            <c:strRef>
              <c:f>Brennstoffrechner!$C$31</c:f>
              <c:strCache>
                <c:ptCount val="1"/>
                <c:pt idx="0">
                  <c:v>Verbrauch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Brennstoffrechner!$D$31:$I$31</c:f>
              <c:numCache>
                <c:formatCode>#,###\ "g"</c:formatCode>
                <c:ptCount val="6"/>
                <c:pt idx="0">
                  <c:v>189</c:v>
                </c:pt>
                <c:pt idx="1">
                  <c:v>208</c:v>
                </c:pt>
                <c:pt idx="2">
                  <c:v>194</c:v>
                </c:pt>
                <c:pt idx="3">
                  <c:v>188</c:v>
                </c:pt>
                <c:pt idx="4">
                  <c:v>0</c:v>
                </c:pt>
                <c:pt idx="5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E-483E-9CF7-4CCDFCD8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7473024"/>
        <c:axId val="367476944"/>
      </c:barChart>
      <c:lineChart>
        <c:grouping val="standard"/>
        <c:varyColors val="0"/>
        <c:ser>
          <c:idx val="4"/>
          <c:order val="4"/>
          <c:tx>
            <c:strRef>
              <c:f>Brennstoffrechner!$C$32</c:f>
              <c:strCache>
                <c:ptCount val="1"/>
                <c:pt idx="0">
                  <c:v>Startgewicht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Brennstoffrechner!$D$32:$I$32</c:f>
              <c:numCache>
                <c:formatCode>#,###\ "g"</c:formatCode>
                <c:ptCount val="6"/>
                <c:pt idx="0">
                  <c:v>338</c:v>
                </c:pt>
                <c:pt idx="1">
                  <c:v>389</c:v>
                </c:pt>
                <c:pt idx="2">
                  <c:v>568</c:v>
                </c:pt>
                <c:pt idx="3">
                  <c:v>317</c:v>
                </c:pt>
                <c:pt idx="4">
                  <c:v>227</c:v>
                </c:pt>
                <c:pt idx="5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E-483E-9CF7-4CCDFCD8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473024"/>
        <c:axId val="367476944"/>
      </c:lineChart>
      <c:scatterChart>
        <c:scatterStyle val="lineMarker"/>
        <c:varyColors val="0"/>
        <c:ser>
          <c:idx val="0"/>
          <c:order val="0"/>
          <c:tx>
            <c:strRef>
              <c:f>Brennstoffrechner!$C$34</c:f>
              <c:strCache>
                <c:ptCount val="1"/>
                <c:pt idx="0">
                  <c:v>mittleres Gesamtgewicht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2C8C6B"/>
              </a:solidFill>
              <a:ln w="9525">
                <a:noFill/>
              </a:ln>
              <a:effectLst/>
            </c:spPr>
          </c:marker>
          <c:yVal>
            <c:numRef>
              <c:f>Brennstoffrechner!$D$34:$I$34</c:f>
              <c:numCache>
                <c:formatCode>#,###\ "g"</c:formatCode>
                <c:ptCount val="6"/>
                <c:pt idx="0">
                  <c:v>296</c:v>
                </c:pt>
                <c:pt idx="1">
                  <c:v>299</c:v>
                </c:pt>
                <c:pt idx="2">
                  <c:v>526</c:v>
                </c:pt>
                <c:pt idx="3">
                  <c:v>233</c:v>
                </c:pt>
                <c:pt idx="4">
                  <c:v>227</c:v>
                </c:pt>
                <c:pt idx="5">
                  <c:v>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CA-4A3D-8AA7-6DCB9C3634A2}"/>
            </c:ext>
          </c:extLst>
        </c:ser>
        <c:ser>
          <c:idx val="1"/>
          <c:order val="3"/>
          <c:tx>
            <c:strRef>
              <c:f>Brennstoffrechner!$C$33</c:f>
              <c:strCache>
                <c:ptCount val="1"/>
                <c:pt idx="0">
                  <c:v>Endgewicht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yVal>
            <c:numRef>
              <c:f>Brennstoffrechner!$D$33:$I$33</c:f>
              <c:numCache>
                <c:formatCode>#,###\ "g"</c:formatCode>
                <c:ptCount val="6"/>
                <c:pt idx="0">
                  <c:v>254</c:v>
                </c:pt>
                <c:pt idx="1">
                  <c:v>209</c:v>
                </c:pt>
                <c:pt idx="2">
                  <c:v>484</c:v>
                </c:pt>
                <c:pt idx="3">
                  <c:v>149</c:v>
                </c:pt>
                <c:pt idx="4">
                  <c:v>227</c:v>
                </c:pt>
                <c:pt idx="5">
                  <c:v>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E5-4951-94BC-D57BCFCFE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473024"/>
        <c:axId val="367476944"/>
      </c:scatterChart>
      <c:catAx>
        <c:axId val="367473024"/>
        <c:scaling>
          <c:orientation val="minMax"/>
        </c:scaling>
        <c:delete val="1"/>
        <c:axPos val="b"/>
        <c:majorTickMark val="none"/>
        <c:minorTickMark val="none"/>
        <c:tickLblPos val="nextTo"/>
        <c:crossAx val="367476944"/>
        <c:crosses val="autoZero"/>
        <c:auto val="1"/>
        <c:lblAlgn val="ctr"/>
        <c:lblOffset val="100"/>
        <c:noMultiLvlLbl val="0"/>
      </c:catAx>
      <c:valAx>
        <c:axId val="367476944"/>
        <c:scaling>
          <c:orientation val="minMax"/>
        </c:scaling>
        <c:delete val="1"/>
        <c:axPos val="l"/>
        <c:numFmt formatCode="#,###\ &quot;g&quot;" sourceLinked="1"/>
        <c:majorTickMark val="out"/>
        <c:minorTickMark val="none"/>
        <c:tickLblPos val="nextTo"/>
        <c:crossAx val="367473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l"/>
      <c:layout>
        <c:manualLayout>
          <c:xMode val="edge"/>
          <c:yMode val="edge"/>
          <c:x val="1.0198430405348796E-2"/>
          <c:y val="0.41943132155847834"/>
          <c:w val="0.1840184271000358"/>
          <c:h val="0.5476036559035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309697409541799E-3"/>
          <c:y val="0.10083991228070173"/>
          <c:w val="0.37557642287742454"/>
          <c:h val="0.85380847953216377"/>
        </c:manualLayout>
      </c:layout>
      <c:pieChart>
        <c:varyColors val="1"/>
        <c:ser>
          <c:idx val="0"/>
          <c:order val="0"/>
          <c:spPr>
            <a:ln w="6350"/>
          </c:spPr>
          <c:dPt>
            <c:idx val="0"/>
            <c:bubble3D val="0"/>
            <c:spPr>
              <a:solidFill>
                <a:srgbClr val="008055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C1-46A3-83C5-2B2069385D57}"/>
              </c:ext>
            </c:extLst>
          </c:dPt>
          <c:dPt>
            <c:idx val="1"/>
            <c:bubble3D val="0"/>
            <c:spPr>
              <a:solidFill>
                <a:srgbClr val="4C9A7C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C1-46A3-83C5-2B2069385D57}"/>
              </c:ext>
            </c:extLst>
          </c:dPt>
          <c:dPt>
            <c:idx val="2"/>
            <c:bubble3D val="0"/>
            <c:spPr>
              <a:solidFill>
                <a:srgbClr val="2C8C6B"/>
              </a:solidFill>
              <a:ln w="63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C1-46A3-83C5-2B2069385D57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C1-46A3-83C5-2B2069385D57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C1-46A3-83C5-2B2069385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Fett</c:v>
              </c:pt>
              <c:pt idx="1">
                <c:v>KH</c:v>
              </c:pt>
              <c:pt idx="2">
                <c:v>Eiweiß</c:v>
              </c:pt>
            </c:strLit>
          </c:cat>
          <c:val>
            <c:numRef>
              <c:f>Verpflegungsrechner!$L$52:$N$52</c:f>
              <c:numCache>
                <c:formatCode>#,##0</c:formatCode>
                <c:ptCount val="3"/>
                <c:pt idx="0">
                  <c:v>6700.4369999999999</c:v>
                </c:pt>
                <c:pt idx="1">
                  <c:v>9130.2880000000005</c:v>
                </c:pt>
                <c:pt idx="2">
                  <c:v>2735.904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C1-46A3-83C5-2B206938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192484431507219"/>
          <c:y val="0.30619822886675796"/>
          <c:w val="0.26481544660574102"/>
          <c:h val="0.4338070175438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99421575243414"/>
          <c:y val="0.24014172927533994"/>
          <c:w val="0.65107495751069577"/>
          <c:h val="0.5465552238088117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6350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055"/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B0-4066-A531-E9AF0120D57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63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B0-4066-A531-E9AF0120D57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28751719381719"/>
                      <c:h val="0.23628479142839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5B0-4066-A531-E9AF0120D57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19486395192659"/>
                      <c:h val="0.23628479142839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5B0-4066-A531-E9AF0120D5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Verpflegungsrechner!$C$73:$D$73</c:f>
              <c:strCache>
                <c:ptCount val="2"/>
                <c:pt idx="0">
                  <c:v>Vorrat</c:v>
                </c:pt>
                <c:pt idx="1">
                  <c:v>Bedarf</c:v>
                </c:pt>
              </c:strCache>
            </c:strRef>
          </c:cat>
          <c:val>
            <c:numRef>
              <c:f>Verpflegungsrechner!$C$74:$D$74</c:f>
              <c:numCache>
                <c:formatCode>#,##0\ \k\c\a\l</c:formatCode>
                <c:ptCount val="2"/>
                <c:pt idx="0">
                  <c:v>19710.329999999994</c:v>
                </c:pt>
                <c:pt idx="1">
                  <c:v>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B0-4066-A531-E9AF0120D573}"/>
            </c:ext>
          </c:extLst>
        </c:ser>
        <c:ser>
          <c:idx val="1"/>
          <c:order val="1"/>
          <c:tx>
            <c:strRef>
              <c:f>Verpflegungsrechner!$B$75</c:f>
              <c:strCache>
                <c:ptCount val="1"/>
                <c:pt idx="0">
                  <c:v>Kaloriendefizit</c:v>
                </c:pt>
              </c:strCache>
            </c:strRef>
          </c:tx>
          <c:spPr>
            <a:solidFill>
              <a:srgbClr val="C00000"/>
            </a:solidFill>
            <a:ln w="6350">
              <a:solidFill>
                <a:schemeClr val="bg1"/>
              </a:solidFill>
            </a:ln>
            <a:effectLst/>
          </c:spPr>
          <c:invertIfNegative val="0"/>
          <c:cat>
            <c:strRef>
              <c:f>Verpflegungsrechner!$C$73:$D$73</c:f>
              <c:strCache>
                <c:ptCount val="2"/>
                <c:pt idx="0">
                  <c:v>Vorrat</c:v>
                </c:pt>
                <c:pt idx="1">
                  <c:v>Bedarf</c:v>
                </c:pt>
              </c:strCache>
            </c:strRef>
          </c:cat>
          <c:val>
            <c:numRef>
              <c:f>Verpflegungsrechner!$C$75:$D$75</c:f>
              <c:numCache>
                <c:formatCode>#,##0\ \k\c\a\l</c:formatCode>
                <c:ptCount val="2"/>
                <c:pt idx="0">
                  <c:v>4789.6700000000055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B0-4066-A531-E9AF0120D573}"/>
            </c:ext>
          </c:extLst>
        </c:ser>
        <c:ser>
          <c:idx val="2"/>
          <c:order val="2"/>
          <c:tx>
            <c:strRef>
              <c:f>Verpflegungsrechner!$B$76</c:f>
              <c:strCache>
                <c:ptCount val="1"/>
                <c:pt idx="0">
                  <c:v>Beschriftung Defizit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\ \k\c\a\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Verpflegungsrechner!$C$76</c:f>
              <c:numCache>
                <c:formatCode>#,##0\ \k\c\a\l</c:formatCode>
                <c:ptCount val="1"/>
                <c:pt idx="0">
                  <c:v>4789.6700000000055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B0-4066-A531-E9AF0120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24097647"/>
        <c:axId val="1424099087"/>
      </c:barChart>
      <c:catAx>
        <c:axId val="1424097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4099087"/>
        <c:crosses val="autoZero"/>
        <c:auto val="1"/>
        <c:lblAlgn val="ctr"/>
        <c:lblOffset val="100"/>
        <c:noMultiLvlLbl val="0"/>
      </c:catAx>
      <c:valAx>
        <c:axId val="1424099087"/>
        <c:scaling>
          <c:orientation val="minMax"/>
          <c:min val="0"/>
        </c:scaling>
        <c:delete val="1"/>
        <c:axPos val="b"/>
        <c:numFmt formatCode="#,##0\ \k\c\a\l" sourceLinked="1"/>
        <c:majorTickMark val="none"/>
        <c:minorTickMark val="none"/>
        <c:tickLblPos val="nextTo"/>
        <c:crossAx val="14240976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1479412183508021"/>
          <c:y val="0.77393881910088513"/>
          <c:w val="0.29925737803000529"/>
          <c:h val="0.15978176265869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633515340138165E-3"/>
          <c:y val="6.8585201084266578E-2"/>
          <c:w val="0.51224204866657075"/>
          <c:h val="0.91555312685572965"/>
        </c:manualLayout>
      </c:layout>
      <c:pieChart>
        <c:varyColors val="1"/>
        <c:ser>
          <c:idx val="1"/>
          <c:order val="0"/>
          <c:spPr>
            <a:ln w="6350">
              <a:solidFill>
                <a:schemeClr val="bg1">
                  <a:lumMod val="95000"/>
                </a:schemeClr>
              </a:solidFill>
            </a:ln>
          </c:spPr>
          <c:dPt>
            <c:idx val="0"/>
            <c:bubble3D val="0"/>
            <c:spPr>
              <a:solidFill>
                <a:srgbClr val="2C8C6B"/>
              </a:solidFill>
              <a:ln w="6350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47-492D-816E-E01712034214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6350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47-492D-816E-E017120342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A47-492D-816E-E0171203421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DF3038-87DB-406A-98C3-A773EBA2A138}" type="PERCENTAG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[PROZENTSATZ]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47-492D-816E-E01712034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Tourplaner!$B$71:$B$72</c:f>
              <c:strCache>
                <c:ptCount val="2"/>
                <c:pt idx="0">
                  <c:v>erledigt</c:v>
                </c:pt>
                <c:pt idx="1">
                  <c:v>offen</c:v>
                </c:pt>
              </c:strCache>
            </c:strRef>
          </c:cat>
          <c:val>
            <c:numRef>
              <c:f>Tourplaner!$C$71:$C$72</c:f>
              <c:numCache>
                <c:formatCode>General</c:formatCode>
                <c:ptCount val="2"/>
                <c:pt idx="0">
                  <c:v>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47-492D-816E-E01712034214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A47-492D-816E-E01712034214}"/>
              </c:ext>
            </c:extLst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A47-492D-816E-E017120342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Tourplaner!$B$71:$B$72</c:f>
              <c:strCache>
                <c:ptCount val="2"/>
                <c:pt idx="0">
                  <c:v>erledigt</c:v>
                </c:pt>
                <c:pt idx="1">
                  <c:v>offen</c:v>
                </c:pt>
              </c:strCache>
            </c:strRef>
          </c:cat>
          <c:val>
            <c:numRef>
              <c:f>Tourplaner!$C$71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47-492D-816E-E017120342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58551455018231169"/>
          <c:y val="0.3700796940716824"/>
          <c:w val="0.29769358490014008"/>
          <c:h val="0.33360413312867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56530482219577"/>
          <c:y val="3.2148050475674086E-3"/>
          <c:w val="0.78277730007848279"/>
          <c:h val="0.735634951575052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Brennstoffrechner!$C$28</c:f>
              <c:strCache>
                <c:ptCount val="1"/>
                <c:pt idx="0">
                  <c:v>Kochset</c:v>
                </c:pt>
              </c:strCache>
            </c:strRef>
          </c:tx>
          <c:spPr>
            <a:solidFill>
              <a:srgbClr val="008055"/>
            </a:solidFill>
            <a:ln>
              <a:noFill/>
            </a:ln>
            <a:effectLst/>
          </c:spPr>
          <c:invertIfNegative val="0"/>
          <c:cat>
            <c:strRef>
              <c:f>Brennstoffrechner!$D$12:$I$12</c:f>
              <c:strCache>
                <c:ptCount val="6"/>
                <c:pt idx="0">
                  <c:v>Gas
(Soto Windmaster)</c:v>
                </c:pt>
                <c:pt idx="1">
                  <c:v>Spiritus 
(Toaks Titanium)</c:v>
                </c:pt>
                <c:pt idx="2">
                  <c:v>Benzin
(EOE Thorium)</c:v>
                </c:pt>
                <c:pt idx="3">
                  <c:v>Esbit
(Titan Ultraleicht)</c:v>
                </c:pt>
                <c:pt idx="4">
                  <c:v>Holz
(Picogrill 85)</c:v>
                </c:pt>
                <c:pt idx="5">
                  <c:v>Multifuel
(MSR WhisperLite)</c:v>
                </c:pt>
              </c:strCache>
            </c:strRef>
          </c:cat>
          <c:val>
            <c:numRef>
              <c:f>Brennstoffrechner!$D$28:$I$28</c:f>
              <c:numCache>
                <c:formatCode>#,###\ "g"</c:formatCode>
                <c:ptCount val="6"/>
                <c:pt idx="0">
                  <c:v>149</c:v>
                </c:pt>
                <c:pt idx="1">
                  <c:v>181</c:v>
                </c:pt>
                <c:pt idx="2">
                  <c:v>374</c:v>
                </c:pt>
                <c:pt idx="3">
                  <c:v>129</c:v>
                </c:pt>
                <c:pt idx="4">
                  <c:v>227</c:v>
                </c:pt>
                <c:pt idx="5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B-4CEC-892A-B1182B493C02}"/>
            </c:ext>
          </c:extLst>
        </c:ser>
        <c:ser>
          <c:idx val="3"/>
          <c:order val="2"/>
          <c:tx>
            <c:strRef>
              <c:f>Brennstoffrechner!$C$31</c:f>
              <c:strCache>
                <c:ptCount val="1"/>
                <c:pt idx="0">
                  <c:v>Verbrauch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Brennstoffrechner!$D$12:$I$12</c:f>
              <c:strCache>
                <c:ptCount val="6"/>
                <c:pt idx="0">
                  <c:v>Gas
(Soto Windmaster)</c:v>
                </c:pt>
                <c:pt idx="1">
                  <c:v>Spiritus 
(Toaks Titanium)</c:v>
                </c:pt>
                <c:pt idx="2">
                  <c:v>Benzin
(EOE Thorium)</c:v>
                </c:pt>
                <c:pt idx="3">
                  <c:v>Esbit
(Titan Ultraleicht)</c:v>
                </c:pt>
                <c:pt idx="4">
                  <c:v>Holz
(Picogrill 85)</c:v>
                </c:pt>
                <c:pt idx="5">
                  <c:v>Multifuel
(MSR WhisperLite)</c:v>
                </c:pt>
              </c:strCache>
            </c:strRef>
          </c:cat>
          <c:val>
            <c:numRef>
              <c:f>Brennstoffrechner!$D$31:$I$31</c:f>
              <c:numCache>
                <c:formatCode>#,###\ "g"</c:formatCode>
                <c:ptCount val="6"/>
                <c:pt idx="0">
                  <c:v>189</c:v>
                </c:pt>
                <c:pt idx="1">
                  <c:v>208</c:v>
                </c:pt>
                <c:pt idx="2">
                  <c:v>194</c:v>
                </c:pt>
                <c:pt idx="3">
                  <c:v>188</c:v>
                </c:pt>
                <c:pt idx="4">
                  <c:v>0</c:v>
                </c:pt>
                <c:pt idx="5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B-4CEC-892A-B1182B493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7473024"/>
        <c:axId val="367476944"/>
      </c:barChart>
      <c:lineChart>
        <c:grouping val="standard"/>
        <c:varyColors val="0"/>
        <c:ser>
          <c:idx val="4"/>
          <c:order val="4"/>
          <c:tx>
            <c:strRef>
              <c:f>Brennstoffrechner!$C$32</c:f>
              <c:strCache>
                <c:ptCount val="1"/>
                <c:pt idx="0">
                  <c:v>Startgewicht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Brennstoffrechner!$D$32:$I$32</c:f>
              <c:numCache>
                <c:formatCode>#,###\ "g"</c:formatCode>
                <c:ptCount val="6"/>
                <c:pt idx="0">
                  <c:v>338</c:v>
                </c:pt>
                <c:pt idx="1">
                  <c:v>389</c:v>
                </c:pt>
                <c:pt idx="2">
                  <c:v>568</c:v>
                </c:pt>
                <c:pt idx="3">
                  <c:v>317</c:v>
                </c:pt>
                <c:pt idx="4">
                  <c:v>227</c:v>
                </c:pt>
                <c:pt idx="5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B-4CEC-892A-B1182B493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473024"/>
        <c:axId val="367476944"/>
      </c:lineChart>
      <c:scatterChart>
        <c:scatterStyle val="lineMarker"/>
        <c:varyColors val="0"/>
        <c:ser>
          <c:idx val="0"/>
          <c:order val="0"/>
          <c:tx>
            <c:strRef>
              <c:f>Brennstoffrechner!$C$34</c:f>
              <c:strCache>
                <c:ptCount val="1"/>
                <c:pt idx="0">
                  <c:v>mittleres Gesamtgewicht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2C8C6B"/>
              </a:solidFill>
              <a:ln w="9525">
                <a:noFill/>
              </a:ln>
              <a:effectLst/>
            </c:spPr>
          </c:marker>
          <c:xVal>
            <c:strRef>
              <c:f>Brennstoffrechner!$D$12:$I$12</c:f>
              <c:strCache>
                <c:ptCount val="6"/>
                <c:pt idx="0">
                  <c:v>Gas
(Soto Windmaster)</c:v>
                </c:pt>
                <c:pt idx="1">
                  <c:v>Spiritus 
(Toaks Titanium)</c:v>
                </c:pt>
                <c:pt idx="2">
                  <c:v>Benzin
(EOE Thorium)</c:v>
                </c:pt>
                <c:pt idx="3">
                  <c:v>Esbit
(Titan Ultraleicht)</c:v>
                </c:pt>
                <c:pt idx="4">
                  <c:v>Holz
(Picogrill 85)</c:v>
                </c:pt>
                <c:pt idx="5">
                  <c:v>Multifuel
(MSR WhisperLite)</c:v>
                </c:pt>
              </c:strCache>
            </c:strRef>
          </c:xVal>
          <c:yVal>
            <c:numRef>
              <c:f>Brennstoffrechner!$D$34:$I$34</c:f>
              <c:numCache>
                <c:formatCode>#,###\ "g"</c:formatCode>
                <c:ptCount val="6"/>
                <c:pt idx="0">
                  <c:v>296</c:v>
                </c:pt>
                <c:pt idx="1">
                  <c:v>299</c:v>
                </c:pt>
                <c:pt idx="2">
                  <c:v>526</c:v>
                </c:pt>
                <c:pt idx="3">
                  <c:v>233</c:v>
                </c:pt>
                <c:pt idx="4">
                  <c:v>227</c:v>
                </c:pt>
                <c:pt idx="5">
                  <c:v>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8B-4CEC-892A-B1182B493C02}"/>
            </c:ext>
          </c:extLst>
        </c:ser>
        <c:ser>
          <c:idx val="1"/>
          <c:order val="3"/>
          <c:tx>
            <c:strRef>
              <c:f>Brennstoffrechner!$C$33</c:f>
              <c:strCache>
                <c:ptCount val="1"/>
                <c:pt idx="0">
                  <c:v>Endgewicht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yVal>
            <c:numRef>
              <c:f>Brennstoffrechner!$D$33:$I$33</c:f>
              <c:numCache>
                <c:formatCode>#,###\ "g"</c:formatCode>
                <c:ptCount val="6"/>
                <c:pt idx="0">
                  <c:v>254</c:v>
                </c:pt>
                <c:pt idx="1">
                  <c:v>209</c:v>
                </c:pt>
                <c:pt idx="2">
                  <c:v>484</c:v>
                </c:pt>
                <c:pt idx="3">
                  <c:v>149</c:v>
                </c:pt>
                <c:pt idx="4">
                  <c:v>227</c:v>
                </c:pt>
                <c:pt idx="5">
                  <c:v>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8B-4CEC-892A-B1182B493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473024"/>
        <c:axId val="367476944"/>
      </c:scatterChart>
      <c:catAx>
        <c:axId val="3674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476944"/>
        <c:crosses val="autoZero"/>
        <c:auto val="1"/>
        <c:lblAlgn val="ctr"/>
        <c:lblOffset val="100"/>
        <c:tickLblSkip val="1"/>
        <c:noMultiLvlLbl val="0"/>
      </c:catAx>
      <c:valAx>
        <c:axId val="367476944"/>
        <c:scaling>
          <c:orientation val="minMax"/>
        </c:scaling>
        <c:delete val="1"/>
        <c:axPos val="l"/>
        <c:numFmt formatCode="#,###\ &quot;g&quot;" sourceLinked="1"/>
        <c:majorTickMark val="out"/>
        <c:minorTickMark val="none"/>
        <c:tickLblPos val="nextTo"/>
        <c:crossAx val="367473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l"/>
      <c:layout>
        <c:manualLayout>
          <c:xMode val="edge"/>
          <c:yMode val="edge"/>
          <c:x val="2.2835716577203808E-2"/>
          <c:y val="0.47805999582540204"/>
          <c:w val="0.19662697291277431"/>
          <c:h val="0.38021630024704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2067552062969111"/>
          <c:y val="0"/>
          <c:w val="0.36684122476973074"/>
          <c:h val="1"/>
        </c:manualLayout>
      </c:layout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2C8C6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49-4E15-A579-E86E2FE20233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49-4E15-A579-E86E2FE202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049-4E15-A579-E86E2FE2023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DF3038-87DB-406A-98C3-A773EBA2A138}" type="PERCENTAG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[PROZENTSATZ]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049-4E15-A579-E86E2FE20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Tourplaner!$B$71:$B$72</c:f>
              <c:strCache>
                <c:ptCount val="2"/>
                <c:pt idx="0">
                  <c:v>erledigt</c:v>
                </c:pt>
                <c:pt idx="1">
                  <c:v>offen</c:v>
                </c:pt>
              </c:strCache>
            </c:strRef>
          </c:cat>
          <c:val>
            <c:numRef>
              <c:f>Tourplaner!$C$71:$C$72</c:f>
              <c:numCache>
                <c:formatCode>General</c:formatCode>
                <c:ptCount val="2"/>
                <c:pt idx="0">
                  <c:v>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49-4E15-A579-E86E2FE20233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049-4E15-A579-E86E2FE20233}"/>
              </c:ext>
            </c:extLst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049-4E15-A579-E86E2FE202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Tourplaner!$B$71:$B$72</c:f>
              <c:strCache>
                <c:ptCount val="2"/>
                <c:pt idx="0">
                  <c:v>erledigt</c:v>
                </c:pt>
                <c:pt idx="1">
                  <c:v>offen</c:v>
                </c:pt>
              </c:strCache>
            </c:strRef>
          </c:cat>
          <c:val>
            <c:numRef>
              <c:f>Tourplaner!$C$71:$C$71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49-4E15-A579-E86E2FE202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239704383609057"/>
          <c:y val="0.57781594516751378"/>
          <c:w val="0.17577159873852519"/>
          <c:h val="0.34549081720248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Gewichtsverteilung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A-4F60-B533-19733AA63B6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(Gepäckliste!#REF!,Gepäckliste!#REF!)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(Gepäckliste!#REF!,Gepäckliste!#REF!)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7A-4F60-B533-19733AA6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7232592"/>
        <c:axId val="367237688"/>
      </c:barChart>
      <c:catAx>
        <c:axId val="3672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7237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237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723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58796567017108E-3"/>
          <c:y val="1.9238860551928506E-2"/>
          <c:w val="0.9302595718691653"/>
          <c:h val="0.980761139448071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Packliste!$F$12</c:f>
              <c:strCache>
                <c:ptCount val="1"/>
                <c:pt idx="0">
                  <c:v>im Rucksack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Packliste!$C$14:$C$105</c:f>
              <c:strCache>
                <c:ptCount val="92"/>
                <c:pt idx="1">
                  <c:v>Unterhose lang</c:v>
                </c:pt>
                <c:pt idx="2">
                  <c:v>Socken</c:v>
                </c:pt>
                <c:pt idx="3">
                  <c:v>Unterhose Merino</c:v>
                </c:pt>
                <c:pt idx="4">
                  <c:v>Daunenjacke</c:v>
                </c:pt>
                <c:pt idx="5">
                  <c:v>Shirt Merino</c:v>
                </c:pt>
                <c:pt idx="6">
                  <c:v>Regenhose Bergans</c:v>
                </c:pt>
                <c:pt idx="7">
                  <c:v>Zip-Hose (ohne/mit 220g/320g)</c:v>
                </c:pt>
                <c:pt idx="8">
                  <c:v>2,5 lagig</c:v>
                </c:pt>
                <c:pt idx="9">
                  <c:v>Hardshell 3lagig</c:v>
                </c:pt>
                <c:pt idx="10">
                  <c:v>Stoff</c:v>
                </c:pt>
                <c:pt idx="11">
                  <c:v>Schlauchtuch</c:v>
                </c:pt>
                <c:pt idx="13">
                  <c:v>Hut</c:v>
                </c:pt>
                <c:pt idx="27">
                  <c:v>Kompaktkamera 1"-Sensor</c:v>
                </c:pt>
                <c:pt idx="28">
                  <c:v>Ultra Pod</c:v>
                </c:pt>
                <c:pt idx="29">
                  <c:v>Tasche</c:v>
                </c:pt>
                <c:pt idx="30">
                  <c:v>Akku inkl. Dose</c:v>
                </c:pt>
                <c:pt idx="31">
                  <c:v>Brillenputztuch</c:v>
                </c:pt>
                <c:pt idx="32">
                  <c:v>SD mit Dose</c:v>
                </c:pt>
                <c:pt idx="33">
                  <c:v>eTrex 30x</c:v>
                </c:pt>
                <c:pt idx="34">
                  <c:v>Funktionsuhr</c:v>
                </c:pt>
                <c:pt idx="35">
                  <c:v>e-LITE</c:v>
                </c:pt>
                <c:pt idx="36">
                  <c:v>10000 mAh Powerbank</c:v>
                </c:pt>
                <c:pt idx="37">
                  <c:v>Compact Handy</c:v>
                </c:pt>
                <c:pt idx="39">
                  <c:v>Löffel aus Lexan</c:v>
                </c:pt>
                <c:pt idx="40">
                  <c:v>Mini</c:v>
                </c:pt>
                <c:pt idx="41">
                  <c:v>Gaskocher</c:v>
                </c:pt>
                <c:pt idx="42">
                  <c:v>Dosenkocher inkl. Topfständer</c:v>
                </c:pt>
                <c:pt idx="43">
                  <c:v>Titan Topf 550</c:v>
                </c:pt>
                <c:pt idx="44">
                  <c:v>2l (Platypus)</c:v>
                </c:pt>
                <c:pt idx="45">
                  <c:v>2l Trinksysem (Source)</c:v>
                </c:pt>
                <c:pt idx="47">
                  <c:v>1l Ziplock</c:v>
                </c:pt>
                <c:pt idx="48">
                  <c:v>4l (Rollverschluß)</c:v>
                </c:pt>
                <c:pt idx="49">
                  <c:v>Rucksackliner (Folie)</c:v>
                </c:pt>
                <c:pt idx="50">
                  <c:v>30l mit Rollverschluß</c:v>
                </c:pt>
                <c:pt idx="51">
                  <c:v>Bergans Helium 55l</c:v>
                </c:pt>
                <c:pt idx="54">
                  <c:v>Ultralight</c:v>
                </c:pt>
                <c:pt idx="55">
                  <c:v>Relags Lightweight (R 0,25)</c:v>
                </c:pt>
                <c:pt idx="56">
                  <c:v>TAR NeoAir X-Lite (R3,2)</c:v>
                </c:pt>
                <c:pt idx="57">
                  <c:v>Seideninlet</c:v>
                </c:pt>
                <c:pt idx="58">
                  <c:v>Daune Sommer</c:v>
                </c:pt>
                <c:pt idx="59">
                  <c:v>Daune 3 Jahreszeiten</c:v>
                </c:pt>
                <c:pt idx="60">
                  <c:v>Sandhering</c:v>
                </c:pt>
                <c:pt idx="61">
                  <c:v>Big Sky Chinook</c:v>
                </c:pt>
                <c:pt idx="62">
                  <c:v>Hilleberg Unna</c:v>
                </c:pt>
                <c:pt idx="63">
                  <c:v>Tarptent Notch</c:v>
                </c:pt>
                <c:pt idx="65">
                  <c:v>Meindl Island MFS</c:v>
                </c:pt>
                <c:pt idx="66">
                  <c:v>Meindl</c:v>
                </c:pt>
                <c:pt idx="67">
                  <c:v>Snowchains</c:v>
                </c:pt>
                <c:pt idx="68">
                  <c:v>-</c:v>
                </c:pt>
                <c:pt idx="69">
                  <c:v>Badelatschen</c:v>
                </c:pt>
                <c:pt idx="70">
                  <c:v>Hüttenschuhe</c:v>
                </c:pt>
                <c:pt idx="71">
                  <c:v>Crocs</c:v>
                </c:pt>
                <c:pt idx="72">
                  <c:v>Teleskopstöcke</c:v>
                </c:pt>
                <c:pt idx="74">
                  <c:v>Päckchen</c:v>
                </c:pt>
                <c:pt idx="75">
                  <c:v>auch in Landeswährung</c:v>
                </c:pt>
                <c:pt idx="76">
                  <c:v>Papiertaschentücher 10 St.</c:v>
                </c:pt>
                <c:pt idx="77">
                  <c:v>Klopapier</c:v>
                </c:pt>
                <c:pt idx="78">
                  <c:v>Mikrofaser-Handtuch</c:v>
                </c:pt>
                <c:pt idx="79">
                  <c:v>Waschzeug inkl. Sonnencreme</c:v>
                </c:pt>
                <c:pt idx="80">
                  <c:v>Auto + Haustür</c:v>
                </c:pt>
                <c:pt idx="81">
                  <c:v>Ohrstöpsel</c:v>
                </c:pt>
                <c:pt idx="82">
                  <c:v>je A4-Seite</c:v>
                </c:pt>
                <c:pt idx="83">
                  <c:v>Sonnenbrillenaufsatz mit Etui</c:v>
                </c:pt>
                <c:pt idx="84">
                  <c:v>Wanderkarte</c:v>
                </c:pt>
                <c:pt idx="85">
                  <c:v>Reiseführer</c:v>
                </c:pt>
                <c:pt idx="87">
                  <c:v>1l</c:v>
                </c:pt>
                <c:pt idx="88">
                  <c:v>100g-Kartusche</c:v>
                </c:pt>
                <c:pt idx="89">
                  <c:v>220g-Kartusche</c:v>
                </c:pt>
                <c:pt idx="90">
                  <c:v>300ml in Kunststoffflasche</c:v>
                </c:pt>
                <c:pt idx="91">
                  <c:v>pro Tag</c:v>
                </c:pt>
              </c:strCache>
            </c:strRef>
          </c:cat>
          <c:val>
            <c:numRef>
              <c:f>Packliste!$F$14:$F$105</c:f>
              <c:numCache>
                <c:formatCode>#,##0</c:formatCode>
                <c:ptCount val="92"/>
                <c:pt idx="0" formatCode="0.##,\ &quot;kg&quot;">
                  <c:v>1951</c:v>
                </c:pt>
                <c:pt idx="1">
                  <c:v>0</c:v>
                </c:pt>
                <c:pt idx="2">
                  <c:v>134</c:v>
                </c:pt>
                <c:pt idx="3">
                  <c:v>90</c:v>
                </c:pt>
                <c:pt idx="4">
                  <c:v>330</c:v>
                </c:pt>
                <c:pt idx="5">
                  <c:v>254</c:v>
                </c:pt>
                <c:pt idx="6">
                  <c:v>186</c:v>
                </c:pt>
                <c:pt idx="7">
                  <c:v>320</c:v>
                </c:pt>
                <c:pt idx="8">
                  <c:v>0</c:v>
                </c:pt>
                <c:pt idx="9">
                  <c:v>514</c:v>
                </c:pt>
                <c:pt idx="10">
                  <c:v>0</c:v>
                </c:pt>
                <c:pt idx="11">
                  <c:v>57</c:v>
                </c:pt>
                <c:pt idx="12">
                  <c:v>66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##,\ &quot;kg&quot;">
                  <c:v>512</c:v>
                </c:pt>
                <c:pt idx="27">
                  <c:v>263</c:v>
                </c:pt>
                <c:pt idx="28">
                  <c:v>0</c:v>
                </c:pt>
                <c:pt idx="29">
                  <c:v>49</c:v>
                </c:pt>
                <c:pt idx="30">
                  <c:v>31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28</c:v>
                </c:pt>
                <c:pt idx="36">
                  <c:v>0</c:v>
                </c:pt>
                <c:pt idx="37">
                  <c:v>137</c:v>
                </c:pt>
                <c:pt idx="38" formatCode="0.##,\ &quot;kg&quot;">
                  <c:v>226</c:v>
                </c:pt>
                <c:pt idx="39">
                  <c:v>11</c:v>
                </c:pt>
                <c:pt idx="40">
                  <c:v>9</c:v>
                </c:pt>
                <c:pt idx="41">
                  <c:v>25</c:v>
                </c:pt>
                <c:pt idx="42">
                  <c:v>0</c:v>
                </c:pt>
                <c:pt idx="43">
                  <c:v>71</c:v>
                </c:pt>
                <c:pt idx="44">
                  <c:v>0</c:v>
                </c:pt>
                <c:pt idx="45">
                  <c:v>110</c:v>
                </c:pt>
                <c:pt idx="46" formatCode="0.##,\ &quot;kg&quot;">
                  <c:v>1032</c:v>
                </c:pt>
                <c:pt idx="47">
                  <c:v>12</c:v>
                </c:pt>
                <c:pt idx="48">
                  <c:v>0</c:v>
                </c:pt>
                <c:pt idx="49">
                  <c:v>20</c:v>
                </c:pt>
                <c:pt idx="50">
                  <c:v>0</c:v>
                </c:pt>
                <c:pt idx="51">
                  <c:v>1000</c:v>
                </c:pt>
                <c:pt idx="52">
                  <c:v>0</c:v>
                </c:pt>
                <c:pt idx="53" formatCode="0.##,\ &quot;kg&quot;">
                  <c:v>2993</c:v>
                </c:pt>
                <c:pt idx="54">
                  <c:v>108</c:v>
                </c:pt>
                <c:pt idx="55">
                  <c:v>0</c:v>
                </c:pt>
                <c:pt idx="56">
                  <c:v>350</c:v>
                </c:pt>
                <c:pt idx="57">
                  <c:v>0</c:v>
                </c:pt>
                <c:pt idx="58">
                  <c:v>0</c:v>
                </c:pt>
                <c:pt idx="59">
                  <c:v>1090</c:v>
                </c:pt>
                <c:pt idx="60">
                  <c:v>0</c:v>
                </c:pt>
                <c:pt idx="61">
                  <c:v>1445</c:v>
                </c:pt>
                <c:pt idx="62">
                  <c:v>0</c:v>
                </c:pt>
                <c:pt idx="63">
                  <c:v>0</c:v>
                </c:pt>
                <c:pt idx="64" formatCode="0.##,\ &quot;kg&quot;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 formatCode="0.##,\ &quot;kg&quot;">
                  <c:v>456</c:v>
                </c:pt>
                <c:pt idx="74">
                  <c:v>45</c:v>
                </c:pt>
                <c:pt idx="75">
                  <c:v>50</c:v>
                </c:pt>
                <c:pt idx="76">
                  <c:v>35</c:v>
                </c:pt>
                <c:pt idx="77">
                  <c:v>22</c:v>
                </c:pt>
                <c:pt idx="78">
                  <c:v>22</c:v>
                </c:pt>
                <c:pt idx="79">
                  <c:v>124</c:v>
                </c:pt>
                <c:pt idx="80">
                  <c:v>82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75</c:v>
                </c:pt>
                <c:pt idx="85">
                  <c:v>0</c:v>
                </c:pt>
                <c:pt idx="86" formatCode="0.##,\ &quot;kg&quot;">
                  <c:v>5339</c:v>
                </c:pt>
                <c:pt idx="87">
                  <c:v>2000</c:v>
                </c:pt>
                <c:pt idx="88">
                  <c:v>189</c:v>
                </c:pt>
                <c:pt idx="89">
                  <c:v>0</c:v>
                </c:pt>
                <c:pt idx="90">
                  <c:v>0</c:v>
                </c:pt>
                <c:pt idx="9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7-404D-AC05-A2BEAFF54826}"/>
            </c:ext>
          </c:extLst>
        </c:ser>
        <c:ser>
          <c:idx val="1"/>
          <c:order val="1"/>
          <c:tx>
            <c:strRef>
              <c:f>Packliste!$H$12</c:f>
              <c:strCache>
                <c:ptCount val="1"/>
                <c:pt idx="0">
                  <c:v>am Körper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Packliste!$C$14:$C$105</c:f>
              <c:strCache>
                <c:ptCount val="92"/>
                <c:pt idx="1">
                  <c:v>Unterhose lang</c:v>
                </c:pt>
                <c:pt idx="2">
                  <c:v>Socken</c:v>
                </c:pt>
                <c:pt idx="3">
                  <c:v>Unterhose Merino</c:v>
                </c:pt>
                <c:pt idx="4">
                  <c:v>Daunenjacke</c:v>
                </c:pt>
                <c:pt idx="5">
                  <c:v>Shirt Merino</c:v>
                </c:pt>
                <c:pt idx="6">
                  <c:v>Regenhose Bergans</c:v>
                </c:pt>
                <c:pt idx="7">
                  <c:v>Zip-Hose (ohne/mit 220g/320g)</c:v>
                </c:pt>
                <c:pt idx="8">
                  <c:v>2,5 lagig</c:v>
                </c:pt>
                <c:pt idx="9">
                  <c:v>Hardshell 3lagig</c:v>
                </c:pt>
                <c:pt idx="10">
                  <c:v>Stoff</c:v>
                </c:pt>
                <c:pt idx="11">
                  <c:v>Schlauchtuch</c:v>
                </c:pt>
                <c:pt idx="13">
                  <c:v>Hut</c:v>
                </c:pt>
                <c:pt idx="27">
                  <c:v>Kompaktkamera 1"-Sensor</c:v>
                </c:pt>
                <c:pt idx="28">
                  <c:v>Ultra Pod</c:v>
                </c:pt>
                <c:pt idx="29">
                  <c:v>Tasche</c:v>
                </c:pt>
                <c:pt idx="30">
                  <c:v>Akku inkl. Dose</c:v>
                </c:pt>
                <c:pt idx="31">
                  <c:v>Brillenputztuch</c:v>
                </c:pt>
                <c:pt idx="32">
                  <c:v>SD mit Dose</c:v>
                </c:pt>
                <c:pt idx="33">
                  <c:v>eTrex 30x</c:v>
                </c:pt>
                <c:pt idx="34">
                  <c:v>Funktionsuhr</c:v>
                </c:pt>
                <c:pt idx="35">
                  <c:v>e-LITE</c:v>
                </c:pt>
                <c:pt idx="36">
                  <c:v>10000 mAh Powerbank</c:v>
                </c:pt>
                <c:pt idx="37">
                  <c:v>Compact Handy</c:v>
                </c:pt>
                <c:pt idx="39">
                  <c:v>Löffel aus Lexan</c:v>
                </c:pt>
                <c:pt idx="40">
                  <c:v>Mini</c:v>
                </c:pt>
                <c:pt idx="41">
                  <c:v>Gaskocher</c:v>
                </c:pt>
                <c:pt idx="42">
                  <c:v>Dosenkocher inkl. Topfständer</c:v>
                </c:pt>
                <c:pt idx="43">
                  <c:v>Titan Topf 550</c:v>
                </c:pt>
                <c:pt idx="44">
                  <c:v>2l (Platypus)</c:v>
                </c:pt>
                <c:pt idx="45">
                  <c:v>2l Trinksysem (Source)</c:v>
                </c:pt>
                <c:pt idx="47">
                  <c:v>1l Ziplock</c:v>
                </c:pt>
                <c:pt idx="48">
                  <c:v>4l (Rollverschluß)</c:v>
                </c:pt>
                <c:pt idx="49">
                  <c:v>Rucksackliner (Folie)</c:v>
                </c:pt>
                <c:pt idx="50">
                  <c:v>30l mit Rollverschluß</c:v>
                </c:pt>
                <c:pt idx="51">
                  <c:v>Bergans Helium 55l</c:v>
                </c:pt>
                <c:pt idx="54">
                  <c:v>Ultralight</c:v>
                </c:pt>
                <c:pt idx="55">
                  <c:v>Relags Lightweight (R 0,25)</c:v>
                </c:pt>
                <c:pt idx="56">
                  <c:v>TAR NeoAir X-Lite (R3,2)</c:v>
                </c:pt>
                <c:pt idx="57">
                  <c:v>Seideninlet</c:v>
                </c:pt>
                <c:pt idx="58">
                  <c:v>Daune Sommer</c:v>
                </c:pt>
                <c:pt idx="59">
                  <c:v>Daune 3 Jahreszeiten</c:v>
                </c:pt>
                <c:pt idx="60">
                  <c:v>Sandhering</c:v>
                </c:pt>
                <c:pt idx="61">
                  <c:v>Big Sky Chinook</c:v>
                </c:pt>
                <c:pt idx="62">
                  <c:v>Hilleberg Unna</c:v>
                </c:pt>
                <c:pt idx="63">
                  <c:v>Tarptent Notch</c:v>
                </c:pt>
                <c:pt idx="65">
                  <c:v>Meindl Island MFS</c:v>
                </c:pt>
                <c:pt idx="66">
                  <c:v>Meindl</c:v>
                </c:pt>
                <c:pt idx="67">
                  <c:v>Snowchains</c:v>
                </c:pt>
                <c:pt idx="68">
                  <c:v>-</c:v>
                </c:pt>
                <c:pt idx="69">
                  <c:v>Badelatschen</c:v>
                </c:pt>
                <c:pt idx="70">
                  <c:v>Hüttenschuhe</c:v>
                </c:pt>
                <c:pt idx="71">
                  <c:v>Crocs</c:v>
                </c:pt>
                <c:pt idx="72">
                  <c:v>Teleskopstöcke</c:v>
                </c:pt>
                <c:pt idx="74">
                  <c:v>Päckchen</c:v>
                </c:pt>
                <c:pt idx="75">
                  <c:v>auch in Landeswährung</c:v>
                </c:pt>
                <c:pt idx="76">
                  <c:v>Papiertaschentücher 10 St.</c:v>
                </c:pt>
                <c:pt idx="77">
                  <c:v>Klopapier</c:v>
                </c:pt>
                <c:pt idx="78">
                  <c:v>Mikrofaser-Handtuch</c:v>
                </c:pt>
                <c:pt idx="79">
                  <c:v>Waschzeug inkl. Sonnencreme</c:v>
                </c:pt>
                <c:pt idx="80">
                  <c:v>Auto + Haustür</c:v>
                </c:pt>
                <c:pt idx="81">
                  <c:v>Ohrstöpsel</c:v>
                </c:pt>
                <c:pt idx="82">
                  <c:v>je A4-Seite</c:v>
                </c:pt>
                <c:pt idx="83">
                  <c:v>Sonnenbrillenaufsatz mit Etui</c:v>
                </c:pt>
                <c:pt idx="84">
                  <c:v>Wanderkarte</c:v>
                </c:pt>
                <c:pt idx="85">
                  <c:v>Reiseführer</c:v>
                </c:pt>
                <c:pt idx="87">
                  <c:v>1l</c:v>
                </c:pt>
                <c:pt idx="88">
                  <c:v>100g-Kartusche</c:v>
                </c:pt>
                <c:pt idx="89">
                  <c:v>220g-Kartusche</c:v>
                </c:pt>
                <c:pt idx="90">
                  <c:v>300ml in Kunststoffflasche</c:v>
                </c:pt>
                <c:pt idx="91">
                  <c:v>pro Tag</c:v>
                </c:pt>
              </c:strCache>
            </c:strRef>
          </c:cat>
          <c:val>
            <c:numRef>
              <c:f>Packliste!$H$14:$H$105</c:f>
              <c:numCache>
                <c:formatCode>#,##0</c:formatCode>
                <c:ptCount val="92"/>
                <c:pt idx="0" formatCode="0.##,\ &quot;kg&quot;">
                  <c:v>629</c:v>
                </c:pt>
                <c:pt idx="1">
                  <c:v>0</c:v>
                </c:pt>
                <c:pt idx="2">
                  <c:v>67</c:v>
                </c:pt>
                <c:pt idx="3">
                  <c:v>45</c:v>
                </c:pt>
                <c:pt idx="4">
                  <c:v>0</c:v>
                </c:pt>
                <c:pt idx="5">
                  <c:v>127</c:v>
                </c:pt>
                <c:pt idx="6">
                  <c:v>0</c:v>
                </c:pt>
                <c:pt idx="7">
                  <c:v>320</c:v>
                </c:pt>
                <c:pt idx="8">
                  <c:v>0</c:v>
                </c:pt>
                <c:pt idx="9">
                  <c:v>0</c:v>
                </c:pt>
                <c:pt idx="10">
                  <c:v>26</c:v>
                </c:pt>
                <c:pt idx="11">
                  <c:v>0</c:v>
                </c:pt>
                <c:pt idx="12">
                  <c:v>0</c:v>
                </c:pt>
                <c:pt idx="13">
                  <c:v>44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##,\ &quot;kg&quot;">
                  <c:v>61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0.##,\ &quot;kg&quot;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 formatCode="0.##,\ &quot;kg&quot;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 formatCode="0.##,\ &quot;kg&quot;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 formatCode="0.##,\ &quot;kg&quot;">
                  <c:v>2250</c:v>
                </c:pt>
                <c:pt idx="65">
                  <c:v>1760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490</c:v>
                </c:pt>
                <c:pt idx="73" formatCode="0.##,\ &quot;kg&quot;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 formatCode="0.##,\ &quot;kg&quot;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7-404D-AC05-A2BEAFF54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7236512"/>
        <c:axId val="367235336"/>
      </c:barChart>
      <c:catAx>
        <c:axId val="36723651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67235336"/>
        <c:crosses val="autoZero"/>
        <c:auto val="1"/>
        <c:lblAlgn val="ctr"/>
        <c:lblOffset val="100"/>
        <c:noMultiLvlLbl val="0"/>
      </c:catAx>
      <c:valAx>
        <c:axId val="3672353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##,\ &quot;kg&quot;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23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7E1D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7E1D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26394058996113351"/>
          <c:y val="3.4941952723211824E-3"/>
          <c:w val="0.49626975773313342"/>
          <c:h val="1.2003417642079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41953368139996"/>
          <c:y val="4.6486241897693965E-2"/>
          <c:w val="0.73364647993514853"/>
          <c:h val="0.88601102895083517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8055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69-4CE7-AEBE-B63EB3AD12CF}"/>
              </c:ext>
            </c:extLst>
          </c:dPt>
          <c:dPt>
            <c:idx val="1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69-4CE7-AEBE-B63EB3AD12CF}"/>
              </c:ext>
            </c:extLst>
          </c:dPt>
          <c:dPt>
            <c:idx val="2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69-4CE7-AEBE-B63EB3AD12CF}"/>
              </c:ext>
            </c:extLst>
          </c:dPt>
          <c:dPt>
            <c:idx val="3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69-4CE7-AEBE-B63EB3AD12CF}"/>
              </c:ext>
            </c:extLst>
          </c:dPt>
          <c:dPt>
            <c:idx val="4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69-4CE7-AEBE-B63EB3AD12CF}"/>
              </c:ext>
            </c:extLst>
          </c:dPt>
          <c:dPt>
            <c:idx val="5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69-4CE7-AEBE-B63EB3AD12CF}"/>
              </c:ext>
            </c:extLst>
          </c:dPt>
          <c:dPt>
            <c:idx val="6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69-4CE7-AEBE-B63EB3AD12CF}"/>
              </c:ext>
            </c:extLst>
          </c:dPt>
          <c:dPt>
            <c:idx val="7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69-4CE7-AEBE-B63EB3AD12CF}"/>
              </c:ext>
            </c:extLst>
          </c:dPt>
          <c:dPt>
            <c:idx val="8"/>
            <c:invertIfNegative val="0"/>
            <c:bubble3D val="0"/>
            <c:spPr>
              <a:solidFill>
                <a:srgbClr val="0080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69-4CE7-AEBE-B63EB3AD1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(Packliste!$B$14,Packliste!$B$28,Packliste!$B$40,Packliste!$B$52,Packliste!$B$60,Packliste!$B$67,Packliste!$B$78,Packliste!$B$87,Packliste!$B$100)</c:f>
              <c:strCache>
                <c:ptCount val="9"/>
                <c:pt idx="0">
                  <c:v>Bekleidung</c:v>
                </c:pt>
                <c:pt idx="1">
                  <c:v>Tourenequipment</c:v>
                </c:pt>
                <c:pt idx="2">
                  <c:v>Elektronik</c:v>
                </c:pt>
                <c:pt idx="3">
                  <c:v>Kochen</c:v>
                </c:pt>
                <c:pt idx="4">
                  <c:v>Rucksack</c:v>
                </c:pt>
                <c:pt idx="5">
                  <c:v>Schlafen</c:v>
                </c:pt>
                <c:pt idx="6">
                  <c:v>Schuhe &amp; Zubehör</c:v>
                </c:pt>
                <c:pt idx="7">
                  <c:v>Sonstiges</c:v>
                </c:pt>
                <c:pt idx="8">
                  <c:v>Verbrauch</c:v>
                </c:pt>
              </c:strCache>
            </c:strRef>
          </c:cat>
          <c:val>
            <c:numRef>
              <c:f>(Packliste!$I$14,Packliste!$I$28,Packliste!$I$40,Packliste!$I$52,Packliste!$I$60,Packliste!$I$67,Packliste!$I$78,Packliste!$I$87,Packliste!$I$100)</c:f>
              <c:numCache>
                <c:formatCode>#,##0</c:formatCode>
                <c:ptCount val="9"/>
                <c:pt idx="0" formatCode="0.##,\ &quot;kg&quot;">
                  <c:v>2580</c:v>
                </c:pt>
                <c:pt idx="1">
                  <c:v>0</c:v>
                </c:pt>
                <c:pt idx="2" formatCode="0.##,\ &quot;kg&quot;">
                  <c:v>573</c:v>
                </c:pt>
                <c:pt idx="3" formatCode="0.##,\ &quot;kg&quot;">
                  <c:v>226</c:v>
                </c:pt>
                <c:pt idx="4" formatCode="0.##,\ &quot;kg&quot;">
                  <c:v>1032</c:v>
                </c:pt>
                <c:pt idx="5" formatCode="0.##,\ &quot;kg&quot;">
                  <c:v>2993</c:v>
                </c:pt>
                <c:pt idx="6" formatCode="0.##,\ &quot;kg&quot;">
                  <c:v>2250</c:v>
                </c:pt>
                <c:pt idx="7" formatCode="0.##,\ &quot;kg&quot;">
                  <c:v>456</c:v>
                </c:pt>
                <c:pt idx="8" formatCode="0.##,\ &quot;kg&quot;">
                  <c:v>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69-4CE7-AEBE-B63EB3AD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367231416"/>
        <c:axId val="367233768"/>
      </c:barChart>
      <c:catAx>
        <c:axId val="367231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7233768"/>
        <c:crosses val="autoZero"/>
        <c:auto val="1"/>
        <c:lblAlgn val="ctr"/>
        <c:lblOffset val="100"/>
        <c:noMultiLvlLbl val="0"/>
      </c:catAx>
      <c:valAx>
        <c:axId val="367233768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##,\ &quot;kg&quot;" sourceLinked="1"/>
        <c:majorTickMark val="none"/>
        <c:minorTickMark val="none"/>
        <c:tickLblPos val="nextTo"/>
        <c:crossAx val="367231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B30" lockText="1" noThreeD="1"/>
</file>

<file path=xl/ctrlProps/ctrlProp10.xml><?xml version="1.0" encoding="utf-8"?>
<formControlPr xmlns="http://schemas.microsoft.com/office/spreadsheetml/2009/9/main" objectType="CheckBox" fmlaLink="$B$39" lockText="1" noThreeD="1"/>
</file>

<file path=xl/ctrlProps/ctrlProp11.xml><?xml version="1.0" encoding="utf-8"?>
<formControlPr xmlns="http://schemas.microsoft.com/office/spreadsheetml/2009/9/main" objectType="CheckBox" fmlaLink="$B$40" lockText="1" noThreeD="1"/>
</file>

<file path=xl/ctrlProps/ctrlProp12.xml><?xml version="1.0" encoding="utf-8"?>
<formControlPr xmlns="http://schemas.microsoft.com/office/spreadsheetml/2009/9/main" objectType="CheckBox" fmlaLink="$B$41" lockText="1" noThreeD="1"/>
</file>

<file path=xl/ctrlProps/ctrlProp13.xml><?xml version="1.0" encoding="utf-8"?>
<formControlPr xmlns="http://schemas.microsoft.com/office/spreadsheetml/2009/9/main" objectType="CheckBox" fmlaLink="$B$42" lockText="1" noThreeD="1"/>
</file>

<file path=xl/ctrlProps/ctrlProp14.xml><?xml version="1.0" encoding="utf-8"?>
<formControlPr xmlns="http://schemas.microsoft.com/office/spreadsheetml/2009/9/main" objectType="CheckBox" fmlaLink="$B$43" lockText="1" noThreeD="1"/>
</file>

<file path=xl/ctrlProps/ctrlProp15.xml><?xml version="1.0" encoding="utf-8"?>
<formControlPr xmlns="http://schemas.microsoft.com/office/spreadsheetml/2009/9/main" objectType="CheckBox" fmlaLink="$B$44" lockText="1" noThreeD="1"/>
</file>

<file path=xl/ctrlProps/ctrlProp16.xml><?xml version="1.0" encoding="utf-8"?>
<formControlPr xmlns="http://schemas.microsoft.com/office/spreadsheetml/2009/9/main" objectType="CheckBox" fmlaLink="$B$45" lockText="1" noThreeD="1"/>
</file>

<file path=xl/ctrlProps/ctrlProp17.xml><?xml version="1.0" encoding="utf-8"?>
<formControlPr xmlns="http://schemas.microsoft.com/office/spreadsheetml/2009/9/main" objectType="CheckBox" fmlaLink="$B$46" lockText="1" noThreeD="1"/>
</file>

<file path=xl/ctrlProps/ctrlProp18.xml><?xml version="1.0" encoding="utf-8"?>
<formControlPr xmlns="http://schemas.microsoft.com/office/spreadsheetml/2009/9/main" objectType="CheckBox" fmlaLink="$B$47" lockText="1" noThreeD="1"/>
</file>

<file path=xl/ctrlProps/ctrlProp19.xml><?xml version="1.0" encoding="utf-8"?>
<formControlPr xmlns="http://schemas.microsoft.com/office/spreadsheetml/2009/9/main" objectType="CheckBox" fmlaLink="$B$48" lockText="1" noThreeD="1"/>
</file>

<file path=xl/ctrlProps/ctrlProp2.xml><?xml version="1.0" encoding="utf-8"?>
<formControlPr xmlns="http://schemas.microsoft.com/office/spreadsheetml/2009/9/main" objectType="CheckBox" fmlaLink="$B$31" lockText="1" noThreeD="1"/>
</file>

<file path=xl/ctrlProps/ctrlProp20.xml><?xml version="1.0" encoding="utf-8"?>
<formControlPr xmlns="http://schemas.microsoft.com/office/spreadsheetml/2009/9/main" objectType="CheckBox" fmlaLink="$B$49" lockText="1" noThreeD="1"/>
</file>

<file path=xl/ctrlProps/ctrlProp21.xml><?xml version="1.0" encoding="utf-8"?>
<formControlPr xmlns="http://schemas.microsoft.com/office/spreadsheetml/2009/9/main" objectType="CheckBox" fmlaLink="$B$50" lockText="1" noThreeD="1"/>
</file>

<file path=xl/ctrlProps/ctrlProp22.xml><?xml version="1.0" encoding="utf-8"?>
<formControlPr xmlns="http://schemas.microsoft.com/office/spreadsheetml/2009/9/main" objectType="CheckBox" fmlaLink="$B$51" lockText="1" noThreeD="1"/>
</file>

<file path=xl/ctrlProps/ctrlProp23.xml><?xml version="1.0" encoding="utf-8"?>
<formControlPr xmlns="http://schemas.microsoft.com/office/spreadsheetml/2009/9/main" objectType="CheckBox" fmlaLink="$B$52" lockText="1" noThreeD="1"/>
</file>

<file path=xl/ctrlProps/ctrlProp24.xml><?xml version="1.0" encoding="utf-8"?>
<formControlPr xmlns="http://schemas.microsoft.com/office/spreadsheetml/2009/9/main" objectType="CheckBox" fmlaLink="$B$53" lockText="1" noThreeD="1"/>
</file>

<file path=xl/ctrlProps/ctrlProp25.xml><?xml version="1.0" encoding="utf-8"?>
<formControlPr xmlns="http://schemas.microsoft.com/office/spreadsheetml/2009/9/main" objectType="CheckBox" fmlaLink="$B$54" lockText="1" noThreeD="1"/>
</file>

<file path=xl/ctrlProps/ctrlProp26.xml><?xml version="1.0" encoding="utf-8"?>
<formControlPr xmlns="http://schemas.microsoft.com/office/spreadsheetml/2009/9/main" objectType="CheckBox" fmlaLink="$B$55" lockText="1" noThreeD="1"/>
</file>

<file path=xl/ctrlProps/ctrlProp27.xml><?xml version="1.0" encoding="utf-8"?>
<formControlPr xmlns="http://schemas.microsoft.com/office/spreadsheetml/2009/9/main" objectType="CheckBox" fmlaLink="$B$56" lockText="1" noThreeD="1"/>
</file>

<file path=xl/ctrlProps/ctrlProp28.xml><?xml version="1.0" encoding="utf-8"?>
<formControlPr xmlns="http://schemas.microsoft.com/office/spreadsheetml/2009/9/main" objectType="CheckBox" fmlaLink="$B$57" lockText="1" noThreeD="1"/>
</file>

<file path=xl/ctrlProps/ctrlProp29.xml><?xml version="1.0" encoding="utf-8"?>
<formControlPr xmlns="http://schemas.microsoft.com/office/spreadsheetml/2009/9/main" objectType="CheckBox" fmlaLink="$B$58" lockText="1" noThreeD="1"/>
</file>

<file path=xl/ctrlProps/ctrlProp3.xml><?xml version="1.0" encoding="utf-8"?>
<formControlPr xmlns="http://schemas.microsoft.com/office/spreadsheetml/2009/9/main" objectType="CheckBox" fmlaLink="$B$32" lockText="1" noThreeD="1"/>
</file>

<file path=xl/ctrlProps/ctrlProp30.xml><?xml version="1.0" encoding="utf-8"?>
<formControlPr xmlns="http://schemas.microsoft.com/office/spreadsheetml/2009/9/main" objectType="CheckBox" fmlaLink="$B$59" lockText="1" noThreeD="1"/>
</file>

<file path=xl/ctrlProps/ctrlProp31.xml><?xml version="1.0" encoding="utf-8"?>
<formControlPr xmlns="http://schemas.microsoft.com/office/spreadsheetml/2009/9/main" objectType="CheckBox" fmlaLink="$B$60" lockText="1" noThreeD="1"/>
</file>

<file path=xl/ctrlProps/ctrlProp32.xml><?xml version="1.0" encoding="utf-8"?>
<formControlPr xmlns="http://schemas.microsoft.com/office/spreadsheetml/2009/9/main" objectType="CheckBox" fmlaLink="$B$61" lockText="1" noThreeD="1"/>
</file>

<file path=xl/ctrlProps/ctrlProp33.xml><?xml version="1.0" encoding="utf-8"?>
<formControlPr xmlns="http://schemas.microsoft.com/office/spreadsheetml/2009/9/main" objectType="CheckBox" fmlaLink="$B$62" lockText="1" noThreeD="1"/>
</file>

<file path=xl/ctrlProps/ctrlProp34.xml><?xml version="1.0" encoding="utf-8"?>
<formControlPr xmlns="http://schemas.microsoft.com/office/spreadsheetml/2009/9/main" objectType="CheckBox" fmlaLink="$B$63" lockText="1" noThreeD="1"/>
</file>

<file path=xl/ctrlProps/ctrlProp35.xml><?xml version="1.0" encoding="utf-8"?>
<formControlPr xmlns="http://schemas.microsoft.com/office/spreadsheetml/2009/9/main" objectType="CheckBox" fmlaLink="$B$64" lockText="1" noThreeD="1"/>
</file>

<file path=xl/ctrlProps/ctrlProp36.xml><?xml version="1.0" encoding="utf-8"?>
<formControlPr xmlns="http://schemas.microsoft.com/office/spreadsheetml/2009/9/main" objectType="CheckBox" fmlaLink="$B$65" lockText="1" noThreeD="1"/>
</file>

<file path=xl/ctrlProps/ctrlProp37.xml><?xml version="1.0" encoding="utf-8"?>
<formControlPr xmlns="http://schemas.microsoft.com/office/spreadsheetml/2009/9/main" objectType="CheckBox" fmlaLink="$B$66" lockText="1" noThreeD="1"/>
</file>

<file path=xl/ctrlProps/ctrlProp38.xml><?xml version="1.0" encoding="utf-8"?>
<formControlPr xmlns="http://schemas.microsoft.com/office/spreadsheetml/2009/9/main" objectType="CheckBox" fmlaLink="$B$67" lockText="1" noThreeD="1"/>
</file>

<file path=xl/ctrlProps/ctrlProp39.xml><?xml version="1.0" encoding="utf-8"?>
<formControlPr xmlns="http://schemas.microsoft.com/office/spreadsheetml/2009/9/main" objectType="CheckBox" fmlaLink="$B$68" lockText="1" noThreeD="1"/>
</file>

<file path=xl/ctrlProps/ctrlProp4.xml><?xml version="1.0" encoding="utf-8"?>
<formControlPr xmlns="http://schemas.microsoft.com/office/spreadsheetml/2009/9/main" objectType="CheckBox" checked="Checked" fmlaLink="$B$33" lockText="1" noThreeD="1"/>
</file>

<file path=xl/ctrlProps/ctrlProp40.xml><?xml version="1.0" encoding="utf-8"?>
<formControlPr xmlns="http://schemas.microsoft.com/office/spreadsheetml/2009/9/main" objectType="CheckBox" fmlaLink="$B$69" lockText="1" noThreeD="1"/>
</file>

<file path=xl/ctrlProps/ctrlProp41.xml><?xml version="1.0" encoding="utf-8"?>
<formControlPr xmlns="http://schemas.microsoft.com/office/spreadsheetml/2009/9/main" objectType="CheckBox" fmlaLink="$B$70" lockText="1" noThreeD="1"/>
</file>

<file path=xl/ctrlProps/ctrlProp5.xml><?xml version="1.0" encoding="utf-8"?>
<formControlPr xmlns="http://schemas.microsoft.com/office/spreadsheetml/2009/9/main" objectType="CheckBox" checked="Checked" fmlaLink="$B$34" lockText="1" noThreeD="1"/>
</file>

<file path=xl/ctrlProps/ctrlProp6.xml><?xml version="1.0" encoding="utf-8"?>
<formControlPr xmlns="http://schemas.microsoft.com/office/spreadsheetml/2009/9/main" objectType="CheckBox" checked="Checked" fmlaLink="$B$35" lockText="1" noThreeD="1"/>
</file>

<file path=xl/ctrlProps/ctrlProp7.xml><?xml version="1.0" encoding="utf-8"?>
<formControlPr xmlns="http://schemas.microsoft.com/office/spreadsheetml/2009/9/main" objectType="CheckBox" fmlaLink="$B$36" lockText="1" noThreeD="1"/>
</file>

<file path=xl/ctrlProps/ctrlProp8.xml><?xml version="1.0" encoding="utf-8"?>
<formControlPr xmlns="http://schemas.microsoft.com/office/spreadsheetml/2009/9/main" objectType="CheckBox" fmlaLink="$B$37" lockText="1" noThreeD="1"/>
</file>

<file path=xl/ctrlProps/ctrlProp9.xml><?xml version="1.0" encoding="utf-8"?>
<formControlPr xmlns="http://schemas.microsoft.com/office/spreadsheetml/2009/9/main" objectType="CheckBox" fmlaLink="$B$38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Packliste (2 Personen)'!A1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10203</xdr:colOff>
      <xdr:row>15</xdr:row>
      <xdr:rowOff>87084</xdr:rowOff>
    </xdr:from>
    <xdr:to>
      <xdr:col>7</xdr:col>
      <xdr:colOff>1072240</xdr:colOff>
      <xdr:row>20</xdr:row>
      <xdr:rowOff>116140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419101</xdr:colOff>
      <xdr:row>23</xdr:row>
      <xdr:rowOff>9526</xdr:rowOff>
    </xdr:from>
    <xdr:to>
      <xdr:col>6</xdr:col>
      <xdr:colOff>585789</xdr:colOff>
      <xdr:row>31</xdr:row>
      <xdr:rowOff>82126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337003</xdr:colOff>
      <xdr:row>18</xdr:row>
      <xdr:rowOff>110445</xdr:rowOff>
    </xdr:from>
    <xdr:to>
      <xdr:col>2</xdr:col>
      <xdr:colOff>579890</xdr:colOff>
      <xdr:row>19</xdr:row>
      <xdr:rowOff>143782</xdr:rowOff>
    </xdr:to>
    <xdr:sp macro="" textlink="">
      <xdr:nvSpPr>
        <xdr:cNvPr id="2" name="Textfeld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2B9FFB-5521-4EAF-A12A-757BD008F26A}"/>
            </a:ext>
          </a:extLst>
        </xdr:cNvPr>
        <xdr:cNvSpPr txBox="1"/>
      </xdr:nvSpPr>
      <xdr:spPr>
        <a:xfrm>
          <a:off x="710676" y="3304983"/>
          <a:ext cx="1613022" cy="194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l"/>
          <a:r>
            <a:rPr lang="de-DE" sz="1100" b="1">
              <a:solidFill>
                <a:srgbClr val="008055"/>
              </a:solidFill>
            </a:rPr>
            <a:t>Packliste für 2 Personen</a:t>
          </a:r>
        </a:p>
      </xdr:txBody>
    </xdr:sp>
    <xdr:clientData/>
  </xdr:twoCellAnchor>
  <xdr:twoCellAnchor>
    <xdr:from>
      <xdr:col>5</xdr:col>
      <xdr:colOff>1217181</xdr:colOff>
      <xdr:row>23</xdr:row>
      <xdr:rowOff>81616</xdr:rowOff>
    </xdr:from>
    <xdr:to>
      <xdr:col>7</xdr:col>
      <xdr:colOff>1469660</xdr:colOff>
      <xdr:row>31</xdr:row>
      <xdr:rowOff>122745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DBE1466D-29D7-40D3-AA2E-3E6CC479C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7</xdr:col>
      <xdr:colOff>1077686</xdr:colOff>
      <xdr:row>0</xdr:row>
      <xdr:rowOff>130629</xdr:rowOff>
    </xdr:from>
    <xdr:to>
      <xdr:col>7</xdr:col>
      <xdr:colOff>1314610</xdr:colOff>
      <xdr:row>0</xdr:row>
      <xdr:rowOff>367553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6EB351D-63C9-4F0A-831B-C0E240DB1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9315" y="130629"/>
          <a:ext cx="236924" cy="23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516788</xdr:colOff>
      <xdr:row>13</xdr:row>
      <xdr:rowOff>132898</xdr:rowOff>
    </xdr:from>
    <xdr:to>
      <xdr:col>5</xdr:col>
      <xdr:colOff>84500</xdr:colOff>
      <xdr:row>15</xdr:row>
      <xdr:rowOff>81609</xdr:rowOff>
    </xdr:to>
    <xdr:sp macro="" textlink="Packliste!F13">
      <xdr:nvSpPr>
        <xdr:cNvPr id="15" name="Textfeld 14">
          <a:extLst>
            <a:ext uri="{FF2B5EF4-FFF2-40B4-BE49-F238E27FC236}">
              <a16:creationId xmlns:a16="http://schemas.microsoft.com/office/drawing/2014/main" id="{DA886B40-930C-4F0F-889B-C9C4C2819A7D}"/>
            </a:ext>
          </a:extLst>
        </xdr:cNvPr>
        <xdr:cNvSpPr txBox="1"/>
      </xdr:nvSpPr>
      <xdr:spPr>
        <a:xfrm>
          <a:off x="4539269" y="2521475"/>
          <a:ext cx="937846" cy="271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EE58A8-84C2-4362-A365-EAB1B8A7142E}" type="TxLink">
            <a:rPr lang="en-US" sz="1400" b="1" i="0" u="none" strike="noStrike">
              <a:solidFill>
                <a:srgbClr val="008055"/>
              </a:solidFill>
              <a:latin typeface="Calibri"/>
              <a:ea typeface="Calibri"/>
              <a:cs typeface="Calibri"/>
            </a:rPr>
            <a:pPr algn="ctr"/>
            <a:t>12,51 kg</a:t>
          </a:fld>
          <a:endParaRPr lang="de-DE" sz="1400"/>
        </a:p>
      </xdr:txBody>
    </xdr:sp>
    <xdr:clientData/>
  </xdr:twoCellAnchor>
  <xdr:twoCellAnchor editAs="oneCell">
    <xdr:from>
      <xdr:col>4</xdr:col>
      <xdr:colOff>644784</xdr:colOff>
      <xdr:row>15</xdr:row>
      <xdr:rowOff>125099</xdr:rowOff>
    </xdr:from>
    <xdr:to>
      <xdr:col>4</xdr:col>
      <xdr:colOff>1326639</xdr:colOff>
      <xdr:row>21</xdr:row>
      <xdr:rowOff>106195</xdr:rowOff>
    </xdr:to>
    <xdr:pic>
      <xdr:nvPicPr>
        <xdr:cNvPr id="19" name="Grafik 18" descr="Generated image">
          <a:extLst>
            <a:ext uri="{FF2B5EF4-FFF2-40B4-BE49-F238E27FC236}">
              <a16:creationId xmlns:a16="http://schemas.microsoft.com/office/drawing/2014/main" id="{546079EF-338F-8F13-2F57-0C5F6CCC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5" y="2836061"/>
          <a:ext cx="681855" cy="94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419101</xdr:colOff>
      <xdr:row>3</xdr:row>
      <xdr:rowOff>98533</xdr:rowOff>
    </xdr:from>
    <xdr:to>
      <xdr:col>5</xdr:col>
      <xdr:colOff>1233651</xdr:colOff>
      <xdr:row>11</xdr:row>
      <xdr:rowOff>39413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B9A8CDC6-0362-49D4-899D-87B75108C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228600</xdr:colOff>
      <xdr:row>34</xdr:row>
      <xdr:rowOff>9524</xdr:rowOff>
    </xdr:from>
    <xdr:to>
      <xdr:col>7</xdr:col>
      <xdr:colOff>1143000</xdr:colOff>
      <xdr:row>42</xdr:row>
      <xdr:rowOff>3941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1E74AD-8EC1-4465-A409-9B475BE8D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513900</xdr:colOff>
      <xdr:row>3</xdr:row>
      <xdr:rowOff>75377</xdr:rowOff>
    </xdr:from>
    <xdr:to>
      <xdr:col>8</xdr:col>
      <xdr:colOff>3634160</xdr:colOff>
      <xdr:row>10</xdr:row>
      <xdr:rowOff>10342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3390900</xdr:colOff>
      <xdr:row>0</xdr:row>
      <xdr:rowOff>114300</xdr:rowOff>
    </xdr:from>
    <xdr:to>
      <xdr:col>8</xdr:col>
      <xdr:colOff>3627824</xdr:colOff>
      <xdr:row>0</xdr:row>
      <xdr:rowOff>351224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E350BD-7946-4480-A6E9-C33E3AF9F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114300"/>
          <a:ext cx="236924" cy="23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28</xdr:row>
          <xdr:rowOff>161925</xdr:rowOff>
        </xdr:from>
        <xdr:to>
          <xdr:col>1</xdr:col>
          <xdr:colOff>647700</xdr:colOff>
          <xdr:row>30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51</xdr:row>
          <xdr:rowOff>133350</xdr:rowOff>
        </xdr:from>
        <xdr:to>
          <xdr:col>1</xdr:col>
          <xdr:colOff>647700</xdr:colOff>
          <xdr:row>53</xdr:row>
          <xdr:rowOff>28575</xdr:rowOff>
        </xdr:to>
        <xdr:sp macro="" textlink="">
          <xdr:nvSpPr>
            <xdr:cNvPr id="5927" name="Check Box 807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1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52</xdr:row>
          <xdr:rowOff>133350</xdr:rowOff>
        </xdr:from>
        <xdr:to>
          <xdr:col>1</xdr:col>
          <xdr:colOff>647700</xdr:colOff>
          <xdr:row>54</xdr:row>
          <xdr:rowOff>28575</xdr:rowOff>
        </xdr:to>
        <xdr:sp macro="" textlink="">
          <xdr:nvSpPr>
            <xdr:cNvPr id="5928" name="Check Box 808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1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29</xdr:row>
          <xdr:rowOff>133350</xdr:rowOff>
        </xdr:from>
        <xdr:to>
          <xdr:col>1</xdr:col>
          <xdr:colOff>647700</xdr:colOff>
          <xdr:row>31</xdr:row>
          <xdr:rowOff>28575</xdr:rowOff>
        </xdr:to>
        <xdr:sp macro="" textlink="">
          <xdr:nvSpPr>
            <xdr:cNvPr id="5929" name="Check Box 809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1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30</xdr:row>
          <xdr:rowOff>133350</xdr:rowOff>
        </xdr:from>
        <xdr:to>
          <xdr:col>1</xdr:col>
          <xdr:colOff>647700</xdr:colOff>
          <xdr:row>32</xdr:row>
          <xdr:rowOff>28575</xdr:rowOff>
        </xdr:to>
        <xdr:sp macro="" textlink="">
          <xdr:nvSpPr>
            <xdr:cNvPr id="5930" name="Check Box 810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1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31</xdr:row>
          <xdr:rowOff>133350</xdr:rowOff>
        </xdr:from>
        <xdr:to>
          <xdr:col>1</xdr:col>
          <xdr:colOff>647700</xdr:colOff>
          <xdr:row>33</xdr:row>
          <xdr:rowOff>28575</xdr:rowOff>
        </xdr:to>
        <xdr:sp macro="" textlink="">
          <xdr:nvSpPr>
            <xdr:cNvPr id="5931" name="Check Box 811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1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53</xdr:row>
          <xdr:rowOff>133350</xdr:rowOff>
        </xdr:from>
        <xdr:to>
          <xdr:col>1</xdr:col>
          <xdr:colOff>647700</xdr:colOff>
          <xdr:row>55</xdr:row>
          <xdr:rowOff>28575</xdr:rowOff>
        </xdr:to>
        <xdr:sp macro="" textlink="">
          <xdr:nvSpPr>
            <xdr:cNvPr id="5932" name="Check Box 812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1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35</xdr:row>
          <xdr:rowOff>133350</xdr:rowOff>
        </xdr:from>
        <xdr:to>
          <xdr:col>1</xdr:col>
          <xdr:colOff>647700</xdr:colOff>
          <xdr:row>37</xdr:row>
          <xdr:rowOff>28575</xdr:rowOff>
        </xdr:to>
        <xdr:sp macro="" textlink="">
          <xdr:nvSpPr>
            <xdr:cNvPr id="5933" name="Check Box 813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1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48</xdr:row>
          <xdr:rowOff>133350</xdr:rowOff>
        </xdr:from>
        <xdr:to>
          <xdr:col>1</xdr:col>
          <xdr:colOff>647700</xdr:colOff>
          <xdr:row>50</xdr:row>
          <xdr:rowOff>28575</xdr:rowOff>
        </xdr:to>
        <xdr:sp macro="" textlink="">
          <xdr:nvSpPr>
            <xdr:cNvPr id="5934" name="Check Box 814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1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49</xdr:row>
          <xdr:rowOff>133350</xdr:rowOff>
        </xdr:from>
        <xdr:to>
          <xdr:col>1</xdr:col>
          <xdr:colOff>647700</xdr:colOff>
          <xdr:row>51</xdr:row>
          <xdr:rowOff>28575</xdr:rowOff>
        </xdr:to>
        <xdr:sp macro="" textlink="">
          <xdr:nvSpPr>
            <xdr:cNvPr id="5935" name="Check Box 815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1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36</xdr:row>
          <xdr:rowOff>133350</xdr:rowOff>
        </xdr:from>
        <xdr:to>
          <xdr:col>1</xdr:col>
          <xdr:colOff>647700</xdr:colOff>
          <xdr:row>38</xdr:row>
          <xdr:rowOff>28575</xdr:rowOff>
        </xdr:to>
        <xdr:sp macro="" textlink="">
          <xdr:nvSpPr>
            <xdr:cNvPr id="5936" name="Check Box 816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1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54</xdr:row>
          <xdr:rowOff>133350</xdr:rowOff>
        </xdr:from>
        <xdr:to>
          <xdr:col>1</xdr:col>
          <xdr:colOff>647700</xdr:colOff>
          <xdr:row>56</xdr:row>
          <xdr:rowOff>28575</xdr:rowOff>
        </xdr:to>
        <xdr:sp macro="" textlink="">
          <xdr:nvSpPr>
            <xdr:cNvPr id="5937" name="Check Box 817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1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55</xdr:row>
          <xdr:rowOff>133350</xdr:rowOff>
        </xdr:from>
        <xdr:to>
          <xdr:col>1</xdr:col>
          <xdr:colOff>647700</xdr:colOff>
          <xdr:row>57</xdr:row>
          <xdr:rowOff>28575</xdr:rowOff>
        </xdr:to>
        <xdr:sp macro="" textlink="">
          <xdr:nvSpPr>
            <xdr:cNvPr id="5938" name="Check Box 818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1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39</xdr:row>
          <xdr:rowOff>133350</xdr:rowOff>
        </xdr:from>
        <xdr:to>
          <xdr:col>1</xdr:col>
          <xdr:colOff>647700</xdr:colOff>
          <xdr:row>41</xdr:row>
          <xdr:rowOff>28575</xdr:rowOff>
        </xdr:to>
        <xdr:sp macro="" textlink="">
          <xdr:nvSpPr>
            <xdr:cNvPr id="5939" name="Check Box 819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1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40</xdr:row>
          <xdr:rowOff>133350</xdr:rowOff>
        </xdr:from>
        <xdr:to>
          <xdr:col>1</xdr:col>
          <xdr:colOff>647700</xdr:colOff>
          <xdr:row>42</xdr:row>
          <xdr:rowOff>28575</xdr:rowOff>
        </xdr:to>
        <xdr:sp macro="" textlink="">
          <xdr:nvSpPr>
            <xdr:cNvPr id="5940" name="Check Box 820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1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37</xdr:row>
          <xdr:rowOff>133350</xdr:rowOff>
        </xdr:from>
        <xdr:to>
          <xdr:col>1</xdr:col>
          <xdr:colOff>647700</xdr:colOff>
          <xdr:row>39</xdr:row>
          <xdr:rowOff>28575</xdr:rowOff>
        </xdr:to>
        <xdr:sp macro="" textlink="">
          <xdr:nvSpPr>
            <xdr:cNvPr id="5941" name="Check Box 821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1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38</xdr:row>
          <xdr:rowOff>133350</xdr:rowOff>
        </xdr:from>
        <xdr:to>
          <xdr:col>1</xdr:col>
          <xdr:colOff>647700</xdr:colOff>
          <xdr:row>40</xdr:row>
          <xdr:rowOff>28575</xdr:rowOff>
        </xdr:to>
        <xdr:sp macro="" textlink="">
          <xdr:nvSpPr>
            <xdr:cNvPr id="5942" name="Check Box 822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1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41</xdr:row>
          <xdr:rowOff>133350</xdr:rowOff>
        </xdr:from>
        <xdr:to>
          <xdr:col>1</xdr:col>
          <xdr:colOff>647700</xdr:colOff>
          <xdr:row>43</xdr:row>
          <xdr:rowOff>28575</xdr:rowOff>
        </xdr:to>
        <xdr:sp macro="" textlink="">
          <xdr:nvSpPr>
            <xdr:cNvPr id="5943" name="Check Box 823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1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42</xdr:row>
          <xdr:rowOff>133350</xdr:rowOff>
        </xdr:from>
        <xdr:to>
          <xdr:col>1</xdr:col>
          <xdr:colOff>647700</xdr:colOff>
          <xdr:row>44</xdr:row>
          <xdr:rowOff>28575</xdr:rowOff>
        </xdr:to>
        <xdr:sp macro="" textlink="">
          <xdr:nvSpPr>
            <xdr:cNvPr id="5944" name="Check Box 824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1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32</xdr:row>
          <xdr:rowOff>133350</xdr:rowOff>
        </xdr:from>
        <xdr:to>
          <xdr:col>1</xdr:col>
          <xdr:colOff>647700</xdr:colOff>
          <xdr:row>34</xdr:row>
          <xdr:rowOff>28575</xdr:rowOff>
        </xdr:to>
        <xdr:sp macro="" textlink="">
          <xdr:nvSpPr>
            <xdr:cNvPr id="5945" name="Check Box 825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1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33</xdr:row>
          <xdr:rowOff>133350</xdr:rowOff>
        </xdr:from>
        <xdr:to>
          <xdr:col>1</xdr:col>
          <xdr:colOff>647700</xdr:colOff>
          <xdr:row>35</xdr:row>
          <xdr:rowOff>28575</xdr:rowOff>
        </xdr:to>
        <xdr:sp macro="" textlink="">
          <xdr:nvSpPr>
            <xdr:cNvPr id="5946" name="Check Box 826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1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43</xdr:row>
          <xdr:rowOff>133350</xdr:rowOff>
        </xdr:from>
        <xdr:to>
          <xdr:col>1</xdr:col>
          <xdr:colOff>647700</xdr:colOff>
          <xdr:row>45</xdr:row>
          <xdr:rowOff>28575</xdr:rowOff>
        </xdr:to>
        <xdr:sp macro="" textlink="">
          <xdr:nvSpPr>
            <xdr:cNvPr id="5947" name="Check Box 827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1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44</xdr:row>
          <xdr:rowOff>133350</xdr:rowOff>
        </xdr:from>
        <xdr:to>
          <xdr:col>1</xdr:col>
          <xdr:colOff>647700</xdr:colOff>
          <xdr:row>46</xdr:row>
          <xdr:rowOff>28575</xdr:rowOff>
        </xdr:to>
        <xdr:sp macro="" textlink="">
          <xdr:nvSpPr>
            <xdr:cNvPr id="5948" name="Check Box 828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1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45</xdr:row>
          <xdr:rowOff>133350</xdr:rowOff>
        </xdr:from>
        <xdr:to>
          <xdr:col>1</xdr:col>
          <xdr:colOff>647700</xdr:colOff>
          <xdr:row>47</xdr:row>
          <xdr:rowOff>28575</xdr:rowOff>
        </xdr:to>
        <xdr:sp macro="" textlink="">
          <xdr:nvSpPr>
            <xdr:cNvPr id="5949" name="Check Box 829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1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46</xdr:row>
          <xdr:rowOff>133350</xdr:rowOff>
        </xdr:from>
        <xdr:to>
          <xdr:col>1</xdr:col>
          <xdr:colOff>647700</xdr:colOff>
          <xdr:row>48</xdr:row>
          <xdr:rowOff>28575</xdr:rowOff>
        </xdr:to>
        <xdr:sp macro="" textlink="">
          <xdr:nvSpPr>
            <xdr:cNvPr id="5950" name="Check Box 830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1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47</xdr:row>
          <xdr:rowOff>133350</xdr:rowOff>
        </xdr:from>
        <xdr:to>
          <xdr:col>1</xdr:col>
          <xdr:colOff>647700</xdr:colOff>
          <xdr:row>49</xdr:row>
          <xdr:rowOff>28575</xdr:rowOff>
        </xdr:to>
        <xdr:sp macro="" textlink="">
          <xdr:nvSpPr>
            <xdr:cNvPr id="5951" name="Check Box 831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1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56</xdr:row>
          <xdr:rowOff>133350</xdr:rowOff>
        </xdr:from>
        <xdr:to>
          <xdr:col>1</xdr:col>
          <xdr:colOff>647700</xdr:colOff>
          <xdr:row>58</xdr:row>
          <xdr:rowOff>28575</xdr:rowOff>
        </xdr:to>
        <xdr:sp macro="" textlink="">
          <xdr:nvSpPr>
            <xdr:cNvPr id="5952" name="Check Box 832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1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57</xdr:row>
          <xdr:rowOff>133350</xdr:rowOff>
        </xdr:from>
        <xdr:to>
          <xdr:col>1</xdr:col>
          <xdr:colOff>647700</xdr:colOff>
          <xdr:row>59</xdr:row>
          <xdr:rowOff>28575</xdr:rowOff>
        </xdr:to>
        <xdr:sp macro="" textlink="">
          <xdr:nvSpPr>
            <xdr:cNvPr id="5953" name="Check Box 833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1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34</xdr:row>
          <xdr:rowOff>133350</xdr:rowOff>
        </xdr:from>
        <xdr:to>
          <xdr:col>1</xdr:col>
          <xdr:colOff>647700</xdr:colOff>
          <xdr:row>36</xdr:row>
          <xdr:rowOff>28575</xdr:rowOff>
        </xdr:to>
        <xdr:sp macro="" textlink="">
          <xdr:nvSpPr>
            <xdr:cNvPr id="5954" name="Check Box 834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1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50</xdr:row>
          <xdr:rowOff>133350</xdr:rowOff>
        </xdr:from>
        <xdr:to>
          <xdr:col>1</xdr:col>
          <xdr:colOff>647700</xdr:colOff>
          <xdr:row>52</xdr:row>
          <xdr:rowOff>28575</xdr:rowOff>
        </xdr:to>
        <xdr:sp macro="" textlink="">
          <xdr:nvSpPr>
            <xdr:cNvPr id="5955" name="Check Box 835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1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58</xdr:row>
          <xdr:rowOff>133350</xdr:rowOff>
        </xdr:from>
        <xdr:to>
          <xdr:col>1</xdr:col>
          <xdr:colOff>647700</xdr:colOff>
          <xdr:row>60</xdr:row>
          <xdr:rowOff>28575</xdr:rowOff>
        </xdr:to>
        <xdr:sp macro="" textlink="">
          <xdr:nvSpPr>
            <xdr:cNvPr id="5956" name="Check Box 836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1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59</xdr:row>
          <xdr:rowOff>133350</xdr:rowOff>
        </xdr:from>
        <xdr:to>
          <xdr:col>1</xdr:col>
          <xdr:colOff>647700</xdr:colOff>
          <xdr:row>61</xdr:row>
          <xdr:rowOff>28575</xdr:rowOff>
        </xdr:to>
        <xdr:sp macro="" textlink="">
          <xdr:nvSpPr>
            <xdr:cNvPr id="5957" name="Check Box 837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1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60</xdr:row>
          <xdr:rowOff>133350</xdr:rowOff>
        </xdr:from>
        <xdr:to>
          <xdr:col>1</xdr:col>
          <xdr:colOff>647700</xdr:colOff>
          <xdr:row>62</xdr:row>
          <xdr:rowOff>28575</xdr:rowOff>
        </xdr:to>
        <xdr:sp macro="" textlink="">
          <xdr:nvSpPr>
            <xdr:cNvPr id="5958" name="Check Box 838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1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61</xdr:row>
          <xdr:rowOff>133350</xdr:rowOff>
        </xdr:from>
        <xdr:to>
          <xdr:col>1</xdr:col>
          <xdr:colOff>647700</xdr:colOff>
          <xdr:row>63</xdr:row>
          <xdr:rowOff>28575</xdr:rowOff>
        </xdr:to>
        <xdr:sp macro="" textlink="">
          <xdr:nvSpPr>
            <xdr:cNvPr id="5959" name="Check Box 839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1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62</xdr:row>
          <xdr:rowOff>133350</xdr:rowOff>
        </xdr:from>
        <xdr:to>
          <xdr:col>1</xdr:col>
          <xdr:colOff>647700</xdr:colOff>
          <xdr:row>64</xdr:row>
          <xdr:rowOff>28575</xdr:rowOff>
        </xdr:to>
        <xdr:sp macro="" textlink="">
          <xdr:nvSpPr>
            <xdr:cNvPr id="5960" name="Check Box 840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1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63</xdr:row>
          <xdr:rowOff>133350</xdr:rowOff>
        </xdr:from>
        <xdr:to>
          <xdr:col>1</xdr:col>
          <xdr:colOff>647700</xdr:colOff>
          <xdr:row>65</xdr:row>
          <xdr:rowOff>28575</xdr:rowOff>
        </xdr:to>
        <xdr:sp macro="" textlink="">
          <xdr:nvSpPr>
            <xdr:cNvPr id="5961" name="Check Box 841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1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64</xdr:row>
          <xdr:rowOff>133350</xdr:rowOff>
        </xdr:from>
        <xdr:to>
          <xdr:col>1</xdr:col>
          <xdr:colOff>647700</xdr:colOff>
          <xdr:row>66</xdr:row>
          <xdr:rowOff>28575</xdr:rowOff>
        </xdr:to>
        <xdr:sp macro="" textlink="">
          <xdr:nvSpPr>
            <xdr:cNvPr id="5962" name="Check Box 842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1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65</xdr:row>
          <xdr:rowOff>133350</xdr:rowOff>
        </xdr:from>
        <xdr:to>
          <xdr:col>1</xdr:col>
          <xdr:colOff>647700</xdr:colOff>
          <xdr:row>67</xdr:row>
          <xdr:rowOff>28575</xdr:rowOff>
        </xdr:to>
        <xdr:sp macro="" textlink="">
          <xdr:nvSpPr>
            <xdr:cNvPr id="5963" name="Check Box 843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1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66</xdr:row>
          <xdr:rowOff>133350</xdr:rowOff>
        </xdr:from>
        <xdr:to>
          <xdr:col>1</xdr:col>
          <xdr:colOff>647700</xdr:colOff>
          <xdr:row>68</xdr:row>
          <xdr:rowOff>28575</xdr:rowOff>
        </xdr:to>
        <xdr:sp macro="" textlink="">
          <xdr:nvSpPr>
            <xdr:cNvPr id="5964" name="Check Box 844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1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67</xdr:row>
          <xdr:rowOff>133350</xdr:rowOff>
        </xdr:from>
        <xdr:to>
          <xdr:col>1</xdr:col>
          <xdr:colOff>647700</xdr:colOff>
          <xdr:row>69</xdr:row>
          <xdr:rowOff>28575</xdr:rowOff>
        </xdr:to>
        <xdr:sp macro="" textlink="">
          <xdr:nvSpPr>
            <xdr:cNvPr id="5965" name="Check Box 845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1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68</xdr:row>
          <xdr:rowOff>133350</xdr:rowOff>
        </xdr:from>
        <xdr:to>
          <xdr:col>1</xdr:col>
          <xdr:colOff>647700</xdr:colOff>
          <xdr:row>70</xdr:row>
          <xdr:rowOff>28575</xdr:rowOff>
        </xdr:to>
        <xdr:sp macro="" textlink="">
          <xdr:nvSpPr>
            <xdr:cNvPr id="5966" name="Check Box 846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1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125</xdr:row>
      <xdr:rowOff>123825</xdr:rowOff>
    </xdr:from>
    <xdr:to>
      <xdr:col>4</xdr:col>
      <xdr:colOff>0</xdr:colOff>
      <xdr:row>139</xdr:row>
      <xdr:rowOff>123825</xdr:rowOff>
    </xdr:to>
    <xdr:graphicFrame macro="">
      <xdr:nvGraphicFramePr>
        <xdr:cNvPr id="1045" name="Diagramm 6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44648</xdr:colOff>
      <xdr:row>11</xdr:row>
      <xdr:rowOff>34726</xdr:rowOff>
    </xdr:from>
    <xdr:to>
      <xdr:col>10</xdr:col>
      <xdr:colOff>0</xdr:colOff>
      <xdr:row>105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445397</xdr:colOff>
      <xdr:row>1</xdr:row>
      <xdr:rowOff>87762</xdr:rowOff>
    </xdr:from>
    <xdr:to>
      <xdr:col>9</xdr:col>
      <xdr:colOff>1813891</xdr:colOff>
      <xdr:row>10</xdr:row>
      <xdr:rowOff>904875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228600</xdr:colOff>
      <xdr:row>1</xdr:row>
      <xdr:rowOff>76200</xdr:rowOff>
    </xdr:from>
    <xdr:to>
      <xdr:col>2</xdr:col>
      <xdr:colOff>1438276</xdr:colOff>
      <xdr:row>10</xdr:row>
      <xdr:rowOff>704850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2686050</xdr:colOff>
      <xdr:row>0</xdr:row>
      <xdr:rowOff>133350</xdr:rowOff>
    </xdr:from>
    <xdr:to>
      <xdr:col>9</xdr:col>
      <xdr:colOff>2922974</xdr:colOff>
      <xdr:row>0</xdr:row>
      <xdr:rowOff>370274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CF14DC-2CF0-4182-9D26-DF983499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133350"/>
          <a:ext cx="236924" cy="23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1677800</xdr:colOff>
      <xdr:row>2</xdr:row>
      <xdr:rowOff>77632</xdr:rowOff>
    </xdr:from>
    <xdr:to>
      <xdr:col>4</xdr:col>
      <xdr:colOff>274825</xdr:colOff>
      <xdr:row>4</xdr:row>
      <xdr:rowOff>38194</xdr:rowOff>
    </xdr:to>
    <xdr:sp macro="" textlink="Packliste!F13">
      <xdr:nvSpPr>
        <xdr:cNvPr id="5" name="Textfeld 4">
          <a:extLst>
            <a:ext uri="{FF2B5EF4-FFF2-40B4-BE49-F238E27FC236}">
              <a16:creationId xmlns:a16="http://schemas.microsoft.com/office/drawing/2014/main" id="{E5060206-34DC-403C-ADAC-C338B9895339}"/>
            </a:ext>
          </a:extLst>
        </xdr:cNvPr>
        <xdr:cNvSpPr txBox="1"/>
      </xdr:nvSpPr>
      <xdr:spPr>
        <a:xfrm>
          <a:off x="3363725" y="696757"/>
          <a:ext cx="949700" cy="284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EE58A8-84C2-4362-A365-EAB1B8A7142E}" type="TxLink">
            <a:rPr lang="en-US" sz="1400" b="1" i="0" u="none" strike="noStrike">
              <a:solidFill>
                <a:srgbClr val="008055"/>
              </a:solidFill>
              <a:latin typeface="Calibri"/>
              <a:ea typeface="Calibri"/>
              <a:cs typeface="Calibri"/>
            </a:rPr>
            <a:pPr algn="ctr"/>
            <a:t>12,51 kg</a:t>
          </a:fld>
          <a:endParaRPr lang="de-DE" sz="1400"/>
        </a:p>
      </xdr:txBody>
    </xdr:sp>
    <xdr:clientData/>
  </xdr:twoCellAnchor>
  <xdr:twoCellAnchor editAs="oneCell">
    <xdr:from>
      <xdr:col>2</xdr:col>
      <xdr:colOff>1619250</xdr:colOff>
      <xdr:row>4</xdr:row>
      <xdr:rowOff>114301</xdr:rowOff>
    </xdr:from>
    <xdr:to>
      <xdr:col>5</xdr:col>
      <xdr:colOff>38100</xdr:colOff>
      <xdr:row>10</xdr:row>
      <xdr:rowOff>742951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EC3BB78-F293-EF54-5660-0E60405E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57276"/>
          <a:ext cx="10668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122</xdr:row>
      <xdr:rowOff>123825</xdr:rowOff>
    </xdr:from>
    <xdr:to>
      <xdr:col>3</xdr:col>
      <xdr:colOff>0</xdr:colOff>
      <xdr:row>136</xdr:row>
      <xdr:rowOff>123825</xdr:rowOff>
    </xdr:to>
    <xdr:graphicFrame macro="">
      <xdr:nvGraphicFramePr>
        <xdr:cNvPr id="2" name="Diagramm 6">
          <a:extLst>
            <a:ext uri="{FF2B5EF4-FFF2-40B4-BE49-F238E27FC236}">
              <a16:creationId xmlns:a16="http://schemas.microsoft.com/office/drawing/2014/main" id="{59AFCF44-C6E2-4011-8416-426C9BE78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309563</xdr:colOff>
      <xdr:row>3</xdr:row>
      <xdr:rowOff>80835</xdr:rowOff>
    </xdr:from>
    <xdr:to>
      <xdr:col>1</xdr:col>
      <xdr:colOff>1677537</xdr:colOff>
      <xdr:row>13</xdr:row>
      <xdr:rowOff>855630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38CD72F-589F-4C22-9F99-77821705E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</xdr:row>
      <xdr:rowOff>63974</xdr:rowOff>
    </xdr:from>
    <xdr:to>
      <xdr:col>7</xdr:col>
      <xdr:colOff>753469</xdr:colOff>
      <xdr:row>13</xdr:row>
      <xdr:rowOff>888525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D18D6D15-D93D-4DDF-9B0B-2B2350770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122</xdr:row>
      <xdr:rowOff>123825</xdr:rowOff>
    </xdr:from>
    <xdr:to>
      <xdr:col>11</xdr:col>
      <xdr:colOff>0</xdr:colOff>
      <xdr:row>136</xdr:row>
      <xdr:rowOff>123825</xdr:rowOff>
    </xdr:to>
    <xdr:graphicFrame macro="">
      <xdr:nvGraphicFramePr>
        <xdr:cNvPr id="14" name="Diagramm 6">
          <a:extLst>
            <a:ext uri="{FF2B5EF4-FFF2-40B4-BE49-F238E27FC236}">
              <a16:creationId xmlns:a16="http://schemas.microsoft.com/office/drawing/2014/main" id="{3BE28007-C77B-44CF-8C00-3ADF8D0A1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309563</xdr:colOff>
      <xdr:row>3</xdr:row>
      <xdr:rowOff>80835</xdr:rowOff>
    </xdr:from>
    <xdr:to>
      <xdr:col>9</xdr:col>
      <xdr:colOff>1677537</xdr:colOff>
      <xdr:row>13</xdr:row>
      <xdr:rowOff>855630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A97EBA1-0406-48BC-ADD1-70BBF8A96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2</xdr:row>
      <xdr:rowOff>63974</xdr:rowOff>
    </xdr:from>
    <xdr:to>
      <xdr:col>15</xdr:col>
      <xdr:colOff>753469</xdr:colOff>
      <xdr:row>13</xdr:row>
      <xdr:rowOff>888525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E89D9115-5B04-478E-BB2A-020AA5552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15</xdr:col>
      <xdr:colOff>464368</xdr:colOff>
      <xdr:row>0</xdr:row>
      <xdr:rowOff>127489</xdr:rowOff>
    </xdr:from>
    <xdr:to>
      <xdr:col>16</xdr:col>
      <xdr:colOff>0</xdr:colOff>
      <xdr:row>0</xdr:row>
      <xdr:rowOff>364413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EEDA45B-695F-4095-8AA0-13623AD3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9543" y="127489"/>
          <a:ext cx="240482" cy="23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42861</xdr:rowOff>
    </xdr:from>
    <xdr:to>
      <xdr:col>2</xdr:col>
      <xdr:colOff>1785937</xdr:colOff>
      <xdr:row>9</xdr:row>
      <xdr:rowOff>109538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2064544</xdr:colOff>
      <xdr:row>2</xdr:row>
      <xdr:rowOff>23813</xdr:rowOff>
    </xdr:from>
    <xdr:to>
      <xdr:col>10</xdr:col>
      <xdr:colOff>47625</xdr:colOff>
      <xdr:row>10</xdr:row>
      <xdr:rowOff>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7D4D22C-C2CD-F1E5-9910-DB620913B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15</xdr:col>
      <xdr:colOff>372676</xdr:colOff>
      <xdr:row>0</xdr:row>
      <xdr:rowOff>123825</xdr:rowOff>
    </xdr:from>
    <xdr:to>
      <xdr:col>15</xdr:col>
      <xdr:colOff>609600</xdr:colOff>
      <xdr:row>0</xdr:row>
      <xdr:rowOff>360749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E274A4F-65D7-41E8-B3F6-C87667B6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6576" y="123825"/>
          <a:ext cx="236924" cy="23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420220</xdr:colOff>
      <xdr:row>2</xdr:row>
      <xdr:rowOff>141588</xdr:rowOff>
    </xdr:from>
    <xdr:to>
      <xdr:col>9</xdr:col>
      <xdr:colOff>44823</xdr:colOff>
      <xdr:row>10</xdr:row>
      <xdr:rowOff>773206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687457</xdr:colOff>
      <xdr:row>0</xdr:row>
      <xdr:rowOff>132522</xdr:rowOff>
    </xdr:from>
    <xdr:to>
      <xdr:col>8</xdr:col>
      <xdr:colOff>924381</xdr:colOff>
      <xdr:row>0</xdr:row>
      <xdr:rowOff>369446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9A7FCE9-E557-4AA0-98CD-FB1FA465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783" y="132522"/>
          <a:ext cx="236924" cy="23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ekkingtrails.de/trekking-tools/" TargetMode="External"/><Relationship Id="rId1" Type="http://schemas.openxmlformats.org/officeDocument/2006/relationships/hyperlink" Target="https://trekkingtrails.d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.xml"/><Relationship Id="rId18" Type="http://schemas.openxmlformats.org/officeDocument/2006/relationships/ctrlProp" Target="../ctrlProps/ctrlProp6.xml"/><Relationship Id="rId26" Type="http://schemas.openxmlformats.org/officeDocument/2006/relationships/ctrlProp" Target="../ctrlProps/ctrlProp14.xml"/><Relationship Id="rId39" Type="http://schemas.openxmlformats.org/officeDocument/2006/relationships/ctrlProp" Target="../ctrlProps/ctrlProp27.xml"/><Relationship Id="rId21" Type="http://schemas.openxmlformats.org/officeDocument/2006/relationships/ctrlProp" Target="../ctrlProps/ctrlProp9.xml"/><Relationship Id="rId34" Type="http://schemas.openxmlformats.org/officeDocument/2006/relationships/ctrlProp" Target="../ctrlProps/ctrlProp22.xml"/><Relationship Id="rId42" Type="http://schemas.openxmlformats.org/officeDocument/2006/relationships/ctrlProp" Target="../ctrlProps/ctrlProp30.xml"/><Relationship Id="rId47" Type="http://schemas.openxmlformats.org/officeDocument/2006/relationships/ctrlProp" Target="../ctrlProps/ctrlProp35.xml"/><Relationship Id="rId50" Type="http://schemas.openxmlformats.org/officeDocument/2006/relationships/ctrlProp" Target="../ctrlProps/ctrlProp38.xml"/><Relationship Id="rId7" Type="http://schemas.openxmlformats.org/officeDocument/2006/relationships/hyperlink" Target="https://trekkingtrails.de/tag/packliste/" TargetMode="External"/><Relationship Id="rId2" Type="http://schemas.openxmlformats.org/officeDocument/2006/relationships/hyperlink" Target="https://trekkingtrails.de/" TargetMode="External"/><Relationship Id="rId16" Type="http://schemas.openxmlformats.org/officeDocument/2006/relationships/ctrlProp" Target="../ctrlProps/ctrlProp4.xml"/><Relationship Id="rId29" Type="http://schemas.openxmlformats.org/officeDocument/2006/relationships/ctrlProp" Target="../ctrlProps/ctrlProp17.xml"/><Relationship Id="rId11" Type="http://schemas.openxmlformats.org/officeDocument/2006/relationships/drawing" Target="../drawings/drawing2.xml"/><Relationship Id="rId24" Type="http://schemas.openxmlformats.org/officeDocument/2006/relationships/ctrlProp" Target="../ctrlProps/ctrlProp12.xml"/><Relationship Id="rId32" Type="http://schemas.openxmlformats.org/officeDocument/2006/relationships/ctrlProp" Target="../ctrlProps/ctrlProp20.xml"/><Relationship Id="rId37" Type="http://schemas.openxmlformats.org/officeDocument/2006/relationships/ctrlProp" Target="../ctrlProps/ctrlProp25.xml"/><Relationship Id="rId40" Type="http://schemas.openxmlformats.org/officeDocument/2006/relationships/ctrlProp" Target="../ctrlProps/ctrlProp28.xml"/><Relationship Id="rId45" Type="http://schemas.openxmlformats.org/officeDocument/2006/relationships/ctrlProp" Target="../ctrlProps/ctrlProp33.xml"/><Relationship Id="rId53" Type="http://schemas.openxmlformats.org/officeDocument/2006/relationships/ctrlProp" Target="../ctrlProps/ctrlProp41.xml"/><Relationship Id="rId5" Type="http://schemas.openxmlformats.org/officeDocument/2006/relationships/hyperlink" Target="https://trekkingtrails.de/wetter-app-vergleich-test/" TargetMode="External"/><Relationship Id="rId10" Type="http://schemas.openxmlformats.org/officeDocument/2006/relationships/printerSettings" Target="../printerSettings/printerSettings2.bin"/><Relationship Id="rId19" Type="http://schemas.openxmlformats.org/officeDocument/2006/relationships/ctrlProp" Target="../ctrlProps/ctrlProp7.xml"/><Relationship Id="rId31" Type="http://schemas.openxmlformats.org/officeDocument/2006/relationships/ctrlProp" Target="../ctrlProps/ctrlProp19.xml"/><Relationship Id="rId44" Type="http://schemas.openxmlformats.org/officeDocument/2006/relationships/ctrlProp" Target="../ctrlProps/ctrlProp32.xml"/><Relationship Id="rId52" Type="http://schemas.openxmlformats.org/officeDocument/2006/relationships/ctrlProp" Target="../ctrlProps/ctrlProp40.xml"/><Relationship Id="rId4" Type="http://schemas.openxmlformats.org/officeDocument/2006/relationships/hyperlink" Target="https://trekkingtrails.de/outdoor-wasserfilter/" TargetMode="External"/><Relationship Id="rId9" Type="http://schemas.openxmlformats.org/officeDocument/2006/relationships/hyperlink" Target="https://trekkingtrails.de/gas-und-benzinkocher-im-flugzeug/" TargetMode="External"/><Relationship Id="rId14" Type="http://schemas.openxmlformats.org/officeDocument/2006/relationships/ctrlProp" Target="../ctrlProps/ctrlProp2.xml"/><Relationship Id="rId22" Type="http://schemas.openxmlformats.org/officeDocument/2006/relationships/ctrlProp" Target="../ctrlProps/ctrlProp10.xml"/><Relationship Id="rId27" Type="http://schemas.openxmlformats.org/officeDocument/2006/relationships/ctrlProp" Target="../ctrlProps/ctrlProp15.xml"/><Relationship Id="rId30" Type="http://schemas.openxmlformats.org/officeDocument/2006/relationships/ctrlProp" Target="../ctrlProps/ctrlProp18.xml"/><Relationship Id="rId35" Type="http://schemas.openxmlformats.org/officeDocument/2006/relationships/ctrlProp" Target="../ctrlProps/ctrlProp23.xml"/><Relationship Id="rId43" Type="http://schemas.openxmlformats.org/officeDocument/2006/relationships/ctrlProp" Target="../ctrlProps/ctrlProp31.xml"/><Relationship Id="rId48" Type="http://schemas.openxmlformats.org/officeDocument/2006/relationships/ctrlProp" Target="../ctrlProps/ctrlProp36.xml"/><Relationship Id="rId8" Type="http://schemas.openxmlformats.org/officeDocument/2006/relationships/hyperlink" Target="https://trekkingtrails.de/wanderkarte-drucken/" TargetMode="External"/><Relationship Id="rId51" Type="http://schemas.openxmlformats.org/officeDocument/2006/relationships/ctrlProp" Target="../ctrlProps/ctrlProp39.xml"/><Relationship Id="rId3" Type="http://schemas.openxmlformats.org/officeDocument/2006/relationships/hyperlink" Target="https://trekkingtrails.de/erste-hilfe-set-wandern-outdoor/" TargetMode="External"/><Relationship Id="rId12" Type="http://schemas.openxmlformats.org/officeDocument/2006/relationships/vmlDrawing" Target="../drawings/vmlDrawing1.vml"/><Relationship Id="rId17" Type="http://schemas.openxmlformats.org/officeDocument/2006/relationships/ctrlProp" Target="../ctrlProps/ctrlProp5.xml"/><Relationship Id="rId25" Type="http://schemas.openxmlformats.org/officeDocument/2006/relationships/ctrlProp" Target="../ctrlProps/ctrlProp13.xml"/><Relationship Id="rId33" Type="http://schemas.openxmlformats.org/officeDocument/2006/relationships/ctrlProp" Target="../ctrlProps/ctrlProp21.xml"/><Relationship Id="rId38" Type="http://schemas.openxmlformats.org/officeDocument/2006/relationships/ctrlProp" Target="../ctrlProps/ctrlProp26.xml"/><Relationship Id="rId46" Type="http://schemas.openxmlformats.org/officeDocument/2006/relationships/ctrlProp" Target="../ctrlProps/ctrlProp34.xml"/><Relationship Id="rId20" Type="http://schemas.openxmlformats.org/officeDocument/2006/relationships/ctrlProp" Target="../ctrlProps/ctrlProp8.xml"/><Relationship Id="rId41" Type="http://schemas.openxmlformats.org/officeDocument/2006/relationships/ctrlProp" Target="../ctrlProps/ctrlProp29.xml"/><Relationship Id="rId1" Type="http://schemas.openxmlformats.org/officeDocument/2006/relationships/hyperlink" Target="https://www.auswaertiges-amt.de/de/aussenpolitik/laender" TargetMode="External"/><Relationship Id="rId6" Type="http://schemas.openxmlformats.org/officeDocument/2006/relationships/hyperlink" Target="https://trekkingtrails.de/wander-app-test/" TargetMode="External"/><Relationship Id="rId15" Type="http://schemas.openxmlformats.org/officeDocument/2006/relationships/ctrlProp" Target="../ctrlProps/ctrlProp3.xml"/><Relationship Id="rId23" Type="http://schemas.openxmlformats.org/officeDocument/2006/relationships/ctrlProp" Target="../ctrlProps/ctrlProp11.xml"/><Relationship Id="rId28" Type="http://schemas.openxmlformats.org/officeDocument/2006/relationships/ctrlProp" Target="../ctrlProps/ctrlProp16.xml"/><Relationship Id="rId36" Type="http://schemas.openxmlformats.org/officeDocument/2006/relationships/ctrlProp" Target="../ctrlProps/ctrlProp24.xml"/><Relationship Id="rId4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kkingtrails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ekkingtrails.d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ekkingtrails.d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ekkingtrail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B1:L44"/>
  <sheetViews>
    <sheetView showGridLines="0" tabSelected="1" zoomScale="130" zoomScaleNormal="130" workbookViewId="0">
      <selection activeCell="B1" sqref="B1:H1"/>
    </sheetView>
  </sheetViews>
  <sheetFormatPr baseColWidth="10" defaultColWidth="10.7109375" defaultRowHeight="12.75" x14ac:dyDescent="0.2"/>
  <cols>
    <col min="1" max="1" width="5.5703125" style="1" customWidth="1"/>
    <col min="2" max="3" width="20.5703125" style="1" customWidth="1"/>
    <col min="4" max="4" width="13.5703125" style="1" customWidth="1"/>
    <col min="5" max="8" width="20.5703125" style="1" customWidth="1"/>
    <col min="9" max="16384" width="10.7109375" style="1"/>
  </cols>
  <sheetData>
    <row r="1" spans="2:10" s="133" customFormat="1" ht="36.6" customHeight="1" x14ac:dyDescent="0.35">
      <c r="B1" s="253" t="s">
        <v>238</v>
      </c>
      <c r="C1" s="254"/>
      <c r="D1" s="255"/>
      <c r="E1" s="255"/>
      <c r="F1" s="255"/>
      <c r="G1" s="255"/>
      <c r="H1" s="255"/>
    </row>
    <row r="2" spans="2:10" x14ac:dyDescent="0.2">
      <c r="B2" s="21" t="s">
        <v>219</v>
      </c>
      <c r="H2" s="2" t="s">
        <v>311</v>
      </c>
    </row>
    <row r="3" spans="2:10" x14ac:dyDescent="0.2">
      <c r="B3" s="22"/>
      <c r="H3" s="2"/>
    </row>
    <row r="4" spans="2:10" ht="12.75" customHeight="1" x14ac:dyDescent="0.2">
      <c r="B4" s="157"/>
      <c r="C4" s="158"/>
      <c r="D4" s="158"/>
      <c r="E4" s="158"/>
      <c r="F4" s="158"/>
      <c r="G4" s="158"/>
      <c r="H4" s="159"/>
    </row>
    <row r="5" spans="2:10" ht="12.75" customHeight="1" x14ac:dyDescent="0.2">
      <c r="B5" s="160"/>
      <c r="C5" s="161"/>
      <c r="D5" s="161"/>
      <c r="E5" s="161"/>
      <c r="F5" s="161"/>
      <c r="G5" s="161"/>
      <c r="H5" s="162"/>
    </row>
    <row r="6" spans="2:10" ht="12.75" customHeight="1" x14ac:dyDescent="0.2">
      <c r="B6" s="160"/>
      <c r="C6" s="161"/>
      <c r="D6" s="161"/>
      <c r="E6" s="161"/>
      <c r="F6" s="225" t="s">
        <v>409</v>
      </c>
      <c r="G6" s="163" t="s">
        <v>415</v>
      </c>
      <c r="H6" s="239">
        <f>Tourplaner!D5</f>
        <v>7</v>
      </c>
    </row>
    <row r="7" spans="2:10" ht="12.75" customHeight="1" x14ac:dyDescent="0.2">
      <c r="B7" s="251" t="s">
        <v>216</v>
      </c>
      <c r="C7" s="252"/>
      <c r="D7" s="161"/>
      <c r="E7" s="161"/>
      <c r="F7" s="161"/>
      <c r="G7" s="163" t="s">
        <v>411</v>
      </c>
      <c r="H7" s="236">
        <f>Tourplaner!E27</f>
        <v>1100</v>
      </c>
    </row>
    <row r="8" spans="2:10" ht="12.75" customHeight="1" x14ac:dyDescent="0.2">
      <c r="B8" s="251"/>
      <c r="C8" s="252"/>
      <c r="D8" s="161"/>
      <c r="E8" s="161"/>
      <c r="F8" s="161"/>
      <c r="G8" s="163" t="s">
        <v>412</v>
      </c>
      <c r="H8" s="236">
        <f>Tourplaner!F27</f>
        <v>400</v>
      </c>
    </row>
    <row r="9" spans="2:10" ht="12.75" customHeight="1" x14ac:dyDescent="0.2">
      <c r="B9" s="251"/>
      <c r="C9" s="252"/>
      <c r="D9" s="161"/>
      <c r="E9" s="161"/>
      <c r="F9" s="161"/>
      <c r="G9" s="163" t="s">
        <v>413</v>
      </c>
      <c r="H9" s="237">
        <f>Tourplaner!G27</f>
        <v>27</v>
      </c>
    </row>
    <row r="10" spans="2:10" ht="12.75" customHeight="1" x14ac:dyDescent="0.2">
      <c r="B10" s="160"/>
      <c r="C10" s="161"/>
      <c r="D10" s="161"/>
      <c r="E10" s="161"/>
      <c r="F10" s="161"/>
      <c r="G10" s="163" t="s">
        <v>414</v>
      </c>
      <c r="H10" s="238">
        <f>Tourplaner!H27</f>
        <v>0.37430555555555561</v>
      </c>
    </row>
    <row r="11" spans="2:10" ht="12.75" customHeight="1" x14ac:dyDescent="0.2">
      <c r="B11" s="160"/>
      <c r="C11" s="161"/>
      <c r="D11" s="161"/>
      <c r="E11" s="161"/>
      <c r="F11" s="161"/>
      <c r="G11" s="161"/>
      <c r="H11" s="162"/>
    </row>
    <row r="12" spans="2:10" ht="12.75" customHeight="1" x14ac:dyDescent="0.2">
      <c r="B12" s="164"/>
      <c r="C12" s="165"/>
      <c r="D12" s="165"/>
      <c r="E12" s="165"/>
      <c r="F12" s="165"/>
      <c r="G12" s="165"/>
      <c r="H12" s="166"/>
      <c r="J12"/>
    </row>
    <row r="14" spans="2:10" x14ac:dyDescent="0.2">
      <c r="B14" s="256" t="s">
        <v>217</v>
      </c>
      <c r="C14" s="257"/>
      <c r="D14" s="257"/>
      <c r="E14" s="257"/>
      <c r="F14" s="257"/>
      <c r="G14" s="257"/>
      <c r="H14" s="258"/>
      <c r="J14"/>
    </row>
    <row r="15" spans="2:10" x14ac:dyDescent="0.2">
      <c r="B15" s="259"/>
      <c r="C15" s="260"/>
      <c r="D15" s="260"/>
      <c r="E15" s="260"/>
      <c r="F15" s="260"/>
      <c r="G15" s="260"/>
      <c r="H15" s="261"/>
    </row>
    <row r="16" spans="2:10" x14ac:dyDescent="0.2">
      <c r="B16" s="259"/>
      <c r="C16" s="260"/>
      <c r="D16" s="260"/>
      <c r="E16" s="260"/>
      <c r="F16" s="260"/>
      <c r="G16" s="260"/>
      <c r="H16" s="261"/>
      <c r="J16"/>
    </row>
    <row r="17" spans="2:12" x14ac:dyDescent="0.2">
      <c r="B17" s="259"/>
      <c r="C17" s="260"/>
      <c r="D17" s="260"/>
      <c r="E17" s="260"/>
      <c r="F17" s="260"/>
      <c r="G17" s="260"/>
      <c r="H17" s="261"/>
      <c r="L17"/>
    </row>
    <row r="18" spans="2:12" x14ac:dyDescent="0.2">
      <c r="B18" s="259"/>
      <c r="C18" s="260"/>
      <c r="D18" s="260"/>
      <c r="E18" s="260"/>
      <c r="F18" s="260"/>
      <c r="G18" s="260"/>
      <c r="H18" s="261"/>
    </row>
    <row r="19" spans="2:12" x14ac:dyDescent="0.2">
      <c r="B19" s="259"/>
      <c r="C19" s="260"/>
      <c r="D19" s="260"/>
      <c r="E19" s="260"/>
      <c r="F19" s="260"/>
      <c r="G19" s="260"/>
      <c r="H19" s="261"/>
      <c r="J19"/>
    </row>
    <row r="20" spans="2:12" x14ac:dyDescent="0.2">
      <c r="B20" s="259"/>
      <c r="C20" s="260"/>
      <c r="D20" s="260"/>
      <c r="E20" s="260"/>
      <c r="F20" s="260"/>
      <c r="G20" s="260"/>
      <c r="H20" s="261"/>
    </row>
    <row r="21" spans="2:12" x14ac:dyDescent="0.2">
      <c r="B21" s="259"/>
      <c r="C21" s="260"/>
      <c r="D21" s="260"/>
      <c r="E21" s="260"/>
      <c r="F21" s="260"/>
      <c r="G21" s="260"/>
      <c r="H21" s="261"/>
      <c r="I21"/>
    </row>
    <row r="22" spans="2:12" ht="12.75" customHeight="1" x14ac:dyDescent="0.2">
      <c r="B22" s="262"/>
      <c r="C22" s="263"/>
      <c r="D22" s="263"/>
      <c r="E22" s="263"/>
      <c r="F22" s="263"/>
      <c r="G22" s="263"/>
      <c r="H22" s="264"/>
    </row>
    <row r="23" spans="2:12" ht="12.75" customHeight="1" x14ac:dyDescent="0.2"/>
    <row r="24" spans="2:12" ht="12.75" customHeight="1" x14ac:dyDescent="0.2">
      <c r="B24" s="256" t="s">
        <v>218</v>
      </c>
      <c r="C24" s="257"/>
      <c r="D24" s="257"/>
      <c r="E24" s="257"/>
      <c r="F24" s="257"/>
      <c r="G24" s="257"/>
      <c r="H24" s="258"/>
    </row>
    <row r="25" spans="2:12" ht="12.75" customHeight="1" x14ac:dyDescent="0.2">
      <c r="B25" s="259"/>
      <c r="C25" s="260"/>
      <c r="D25" s="260"/>
      <c r="E25" s="260"/>
      <c r="F25" s="260"/>
      <c r="G25" s="260"/>
      <c r="H25" s="261"/>
    </row>
    <row r="26" spans="2:12" ht="12.75" customHeight="1" x14ac:dyDescent="0.2">
      <c r="B26" s="259"/>
      <c r="C26" s="260"/>
      <c r="D26" s="260"/>
      <c r="E26" s="260"/>
      <c r="F26" s="260"/>
      <c r="G26" s="260"/>
      <c r="H26" s="261"/>
    </row>
    <row r="27" spans="2:12" ht="12.75" customHeight="1" x14ac:dyDescent="0.2">
      <c r="B27" s="259"/>
      <c r="C27" s="260"/>
      <c r="D27" s="260"/>
      <c r="E27" s="260"/>
      <c r="F27" s="260"/>
      <c r="G27" s="260"/>
      <c r="H27" s="261"/>
    </row>
    <row r="28" spans="2:12" ht="12.75" customHeight="1" x14ac:dyDescent="0.2">
      <c r="B28" s="259"/>
      <c r="C28" s="260"/>
      <c r="D28" s="260"/>
      <c r="E28" s="260"/>
      <c r="F28" s="260"/>
      <c r="G28" s="260"/>
      <c r="H28" s="261"/>
    </row>
    <row r="29" spans="2:12" ht="12.75" customHeight="1" x14ac:dyDescent="0.2">
      <c r="B29" s="259"/>
      <c r="C29" s="260"/>
      <c r="D29" s="260"/>
      <c r="E29" s="260"/>
      <c r="F29" s="260"/>
      <c r="G29" s="260"/>
      <c r="H29" s="261"/>
    </row>
    <row r="30" spans="2:12" ht="12.75" customHeight="1" x14ac:dyDescent="0.2">
      <c r="B30" s="259"/>
      <c r="C30" s="260"/>
      <c r="D30" s="260"/>
      <c r="E30" s="260"/>
      <c r="F30" s="260"/>
      <c r="G30" s="260"/>
      <c r="H30" s="261"/>
    </row>
    <row r="31" spans="2:12" x14ac:dyDescent="0.2">
      <c r="B31" s="259"/>
      <c r="C31" s="260"/>
      <c r="D31" s="260"/>
      <c r="E31" s="260"/>
      <c r="F31" s="260"/>
      <c r="G31" s="260"/>
      <c r="H31" s="261"/>
    </row>
    <row r="32" spans="2:12" x14ac:dyDescent="0.2">
      <c r="B32" s="262"/>
      <c r="C32" s="263"/>
      <c r="D32" s="263"/>
      <c r="E32" s="263"/>
      <c r="F32" s="263"/>
      <c r="G32" s="263"/>
      <c r="H32" s="264"/>
    </row>
    <row r="34" spans="2:8" x14ac:dyDescent="0.2">
      <c r="B34" s="256" t="s">
        <v>215</v>
      </c>
      <c r="C34" s="257"/>
      <c r="D34" s="257"/>
      <c r="E34" s="257"/>
      <c r="F34" s="257"/>
      <c r="G34" s="257"/>
      <c r="H34" s="258"/>
    </row>
    <row r="35" spans="2:8" x14ac:dyDescent="0.2">
      <c r="B35" s="259"/>
      <c r="C35" s="260"/>
      <c r="D35" s="260"/>
      <c r="E35" s="260"/>
      <c r="F35" s="260"/>
      <c r="G35" s="260"/>
      <c r="H35" s="261"/>
    </row>
    <row r="36" spans="2:8" x14ac:dyDescent="0.2">
      <c r="B36" s="259"/>
      <c r="C36" s="260"/>
      <c r="D36" s="260"/>
      <c r="E36" s="260"/>
      <c r="F36" s="260"/>
      <c r="G36" s="260"/>
      <c r="H36" s="261"/>
    </row>
    <row r="37" spans="2:8" x14ac:dyDescent="0.2">
      <c r="B37" s="259"/>
      <c r="C37" s="260"/>
      <c r="D37" s="260"/>
      <c r="E37" s="260"/>
      <c r="F37" s="260"/>
      <c r="G37" s="260"/>
      <c r="H37" s="261"/>
    </row>
    <row r="38" spans="2:8" x14ac:dyDescent="0.2">
      <c r="B38" s="259"/>
      <c r="C38" s="260"/>
      <c r="D38" s="260"/>
      <c r="E38" s="260"/>
      <c r="F38" s="260"/>
      <c r="G38" s="260"/>
      <c r="H38" s="261"/>
    </row>
    <row r="39" spans="2:8" x14ac:dyDescent="0.2">
      <c r="B39" s="259"/>
      <c r="C39" s="260"/>
      <c r="D39" s="260"/>
      <c r="E39" s="260"/>
      <c r="F39" s="260"/>
      <c r="G39" s="260"/>
      <c r="H39" s="261"/>
    </row>
    <row r="40" spans="2:8" x14ac:dyDescent="0.2">
      <c r="B40" s="259"/>
      <c r="C40" s="260"/>
      <c r="D40" s="260"/>
      <c r="E40" s="260"/>
      <c r="F40" s="260"/>
      <c r="G40" s="260"/>
      <c r="H40" s="261"/>
    </row>
    <row r="41" spans="2:8" x14ac:dyDescent="0.2">
      <c r="B41" s="259"/>
      <c r="C41" s="260"/>
      <c r="D41" s="260"/>
      <c r="E41" s="260"/>
      <c r="F41" s="260"/>
      <c r="G41" s="260"/>
      <c r="H41" s="261"/>
    </row>
    <row r="42" spans="2:8" x14ac:dyDescent="0.2">
      <c r="B42" s="262"/>
      <c r="C42" s="263"/>
      <c r="D42" s="263"/>
      <c r="E42" s="263"/>
      <c r="F42" s="263"/>
      <c r="G42" s="263"/>
      <c r="H42" s="264"/>
    </row>
    <row r="44" spans="2:8" x14ac:dyDescent="0.2">
      <c r="B44" s="23" t="s">
        <v>310</v>
      </c>
    </row>
  </sheetData>
  <sheetProtection algorithmName="SHA-512" hashValue="tIsO9WXKr2d8n5NX1dzfpqlQ9OPu3pn/8uUiW5i1P9WsjKfHweF71y80bnNiHu7pRn3khomAimUzzA9T23Efxg==" saltValue="2aGvC91IpBjY7FVdyeW4Ug==" spinCount="100000" sheet="1" objects="1" scenarios="1"/>
  <mergeCells count="5">
    <mergeCell ref="B7:C9"/>
    <mergeCell ref="B1:H1"/>
    <mergeCell ref="B14:H22"/>
    <mergeCell ref="B24:H32"/>
    <mergeCell ref="B34:H42"/>
  </mergeCells>
  <hyperlinks>
    <hyperlink ref="H2" r:id="rId1" display="TrekkingTrails.de" xr:uid="{00000000-0004-0000-0000-000000000000}"/>
    <hyperlink ref="B2" r:id="rId2" xr:uid="{00000000-0004-0000-0000-000001000000}"/>
    <hyperlink ref="B14:H22" location="Packliste!A1" display="    Packliste" xr:uid="{00000000-0004-0000-0000-000002000000}"/>
    <hyperlink ref="B24:H32" location="Verpflegungsrechner!A1" display="    Verpflegungsrechner" xr:uid="{00000000-0004-0000-0000-000003000000}"/>
    <hyperlink ref="B34:H42" location="Brennstoffrechner!A1" display="    Brennstoffrechner" xr:uid="{00000000-0004-0000-0000-000004000000}"/>
    <hyperlink ref="B7:C9" location="Tourplaner!A1" display="Tourplaner" xr:uid="{00000000-0004-0000-0000-000005000000}"/>
  </hyperlinks>
  <pageMargins left="0.7" right="0.7" top="0.78740157499999996" bottom="0.78740157499999996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1:I72"/>
  <sheetViews>
    <sheetView showGridLines="0" zoomScaleNormal="100" workbookViewId="0">
      <selection activeCell="B1" sqref="B1:I1"/>
    </sheetView>
  </sheetViews>
  <sheetFormatPr baseColWidth="10" defaultColWidth="10.7109375" defaultRowHeight="12.75" x14ac:dyDescent="0.2"/>
  <cols>
    <col min="1" max="1" width="5.5703125" style="1" customWidth="1"/>
    <col min="2" max="2" width="13.5703125" style="1" customWidth="1"/>
    <col min="3" max="3" width="19.28515625" style="1" customWidth="1"/>
    <col min="4" max="4" width="40" style="1" bestFit="1" customWidth="1"/>
    <col min="5" max="5" width="16.140625" style="1" customWidth="1"/>
    <col min="6" max="8" width="12.5703125" style="1" customWidth="1"/>
    <col min="9" max="9" width="54.5703125" style="1" bestFit="1" customWidth="1"/>
    <col min="10" max="16384" width="10.7109375" style="1"/>
  </cols>
  <sheetData>
    <row r="1" spans="2:9" ht="36.6" customHeight="1" x14ac:dyDescent="0.2">
      <c r="B1" s="253" t="s">
        <v>112</v>
      </c>
      <c r="C1" s="253"/>
      <c r="D1" s="270"/>
      <c r="E1" s="271"/>
      <c r="F1" s="271"/>
      <c r="G1" s="271"/>
      <c r="H1" s="271"/>
      <c r="I1" s="271"/>
    </row>
    <row r="2" spans="2:9" x14ac:dyDescent="0.2">
      <c r="I2" s="2" t="s">
        <v>311</v>
      </c>
    </row>
    <row r="3" spans="2:9" ht="12.95" customHeight="1" x14ac:dyDescent="0.2">
      <c r="B3" s="3" t="s">
        <v>153</v>
      </c>
      <c r="C3" s="3"/>
      <c r="D3" s="4">
        <v>43200</v>
      </c>
      <c r="I3" s="6"/>
    </row>
    <row r="4" spans="2:9" ht="12.95" customHeight="1" x14ac:dyDescent="0.2">
      <c r="B4" s="3" t="s">
        <v>154</v>
      </c>
      <c r="C4" s="3"/>
      <c r="D4" s="4">
        <v>43207</v>
      </c>
      <c r="I4" s="7"/>
    </row>
    <row r="5" spans="2:9" ht="12.95" customHeight="1" x14ac:dyDescent="0.2">
      <c r="B5" s="3" t="s">
        <v>415</v>
      </c>
      <c r="C5" s="3"/>
      <c r="D5" s="240">
        <f>D4-D3</f>
        <v>7</v>
      </c>
      <c r="I5" s="7"/>
    </row>
    <row r="6" spans="2:9" ht="12.95" customHeight="1" x14ac:dyDescent="0.2">
      <c r="I6" s="226"/>
    </row>
    <row r="7" spans="2:9" ht="12.95" customHeight="1" x14ac:dyDescent="0.25">
      <c r="B7" s="8" t="s">
        <v>353</v>
      </c>
      <c r="C7" s="8"/>
      <c r="F7" s="228" t="s">
        <v>410</v>
      </c>
      <c r="G7" s="5" t="s">
        <v>411</v>
      </c>
      <c r="H7" s="229">
        <f>E27</f>
        <v>1100</v>
      </c>
      <c r="I7" s="227" t="s">
        <v>409</v>
      </c>
    </row>
    <row r="8" spans="2:9" ht="12.95" customHeight="1" x14ac:dyDescent="0.2">
      <c r="B8" s="3" t="s">
        <v>264</v>
      </c>
      <c r="C8" s="3"/>
      <c r="D8" s="9">
        <v>300</v>
      </c>
      <c r="G8" s="5" t="s">
        <v>412</v>
      </c>
      <c r="H8" s="229">
        <f>F27</f>
        <v>400</v>
      </c>
    </row>
    <row r="9" spans="2:9" ht="12.95" customHeight="1" x14ac:dyDescent="0.2">
      <c r="B9" s="3" t="s">
        <v>266</v>
      </c>
      <c r="C9" s="3"/>
      <c r="D9" s="9">
        <v>500</v>
      </c>
      <c r="G9" s="5" t="s">
        <v>413</v>
      </c>
      <c r="H9" s="230">
        <f>G27</f>
        <v>27</v>
      </c>
    </row>
    <row r="10" spans="2:9" ht="12.95" customHeight="1" x14ac:dyDescent="0.2">
      <c r="B10" s="3" t="s">
        <v>265</v>
      </c>
      <c r="C10" s="3"/>
      <c r="D10" s="9">
        <v>4</v>
      </c>
      <c r="G10" s="5" t="s">
        <v>414</v>
      </c>
      <c r="H10" s="235">
        <f>H27</f>
        <v>0.37430555555555561</v>
      </c>
    </row>
    <row r="11" spans="2:9" ht="12.95" customHeight="1" x14ac:dyDescent="0.2"/>
    <row r="12" spans="2:9" ht="24.95" customHeight="1" x14ac:dyDescent="0.2">
      <c r="B12" s="10" t="s">
        <v>113</v>
      </c>
      <c r="C12" s="269" t="s">
        <v>114</v>
      </c>
      <c r="D12" s="269"/>
      <c r="E12" s="10" t="s">
        <v>416</v>
      </c>
      <c r="F12" s="10" t="s">
        <v>417</v>
      </c>
      <c r="G12" s="10" t="s">
        <v>418</v>
      </c>
      <c r="H12" s="10" t="s">
        <v>419</v>
      </c>
      <c r="I12" s="10" t="s">
        <v>115</v>
      </c>
    </row>
    <row r="13" spans="2:9" s="13" customFormat="1" x14ac:dyDescent="0.2">
      <c r="B13" s="11">
        <v>1</v>
      </c>
      <c r="C13" s="265" t="s">
        <v>117</v>
      </c>
      <c r="D13" s="265"/>
      <c r="E13" s="231">
        <v>1100</v>
      </c>
      <c r="F13" s="231">
        <v>400</v>
      </c>
      <c r="G13" s="233">
        <v>27</v>
      </c>
      <c r="H13" s="296">
        <f>IF((E13/$D$8)+(F13/$D$9)&gt;G13/$D$10,(E13/$D$8)+(F13/$D$9)+(G13/$D$10)/2,((E13/$D$8)+(F13/$D$9))/2+G13/$D$10)/24</f>
        <v>0.37430555555555561</v>
      </c>
      <c r="I13" s="12" t="s">
        <v>173</v>
      </c>
    </row>
    <row r="14" spans="2:9" s="13" customFormat="1" x14ac:dyDescent="0.2">
      <c r="B14" s="11">
        <v>2</v>
      </c>
      <c r="C14" s="265"/>
      <c r="D14" s="265"/>
      <c r="E14" s="231"/>
      <c r="F14" s="231"/>
      <c r="G14" s="233"/>
      <c r="H14" s="296">
        <f t="shared" ref="H14:H21" si="0">IF((E14/$D$8)+(F14/$D$9)&gt;G14/$D$10,(E14/$D$8)+(F14/$D$9)+(G14/$D$10)/2,((E14/$D$8)+(F14/$D$9))/2+G14/$D$10)/24</f>
        <v>0</v>
      </c>
      <c r="I14" s="12" t="s">
        <v>185</v>
      </c>
    </row>
    <row r="15" spans="2:9" s="13" customFormat="1" x14ac:dyDescent="0.2">
      <c r="B15" s="11">
        <v>3</v>
      </c>
      <c r="C15" s="265"/>
      <c r="D15" s="265"/>
      <c r="E15" s="231"/>
      <c r="F15" s="231"/>
      <c r="G15" s="233"/>
      <c r="H15" s="296">
        <f t="shared" si="0"/>
        <v>0</v>
      </c>
      <c r="I15" s="12"/>
    </row>
    <row r="16" spans="2:9" s="13" customFormat="1" x14ac:dyDescent="0.2">
      <c r="B16" s="11">
        <v>4</v>
      </c>
      <c r="C16" s="265"/>
      <c r="D16" s="265"/>
      <c r="E16" s="231"/>
      <c r="F16" s="231"/>
      <c r="G16" s="233"/>
      <c r="H16" s="296">
        <f t="shared" si="0"/>
        <v>0</v>
      </c>
      <c r="I16" s="12"/>
    </row>
    <row r="17" spans="2:9" s="13" customFormat="1" x14ac:dyDescent="0.2">
      <c r="B17" s="11">
        <v>5</v>
      </c>
      <c r="C17" s="265"/>
      <c r="D17" s="265"/>
      <c r="E17" s="231"/>
      <c r="F17" s="231"/>
      <c r="G17" s="233"/>
      <c r="H17" s="296">
        <f t="shared" si="0"/>
        <v>0</v>
      </c>
      <c r="I17" s="12"/>
    </row>
    <row r="18" spans="2:9" s="13" customFormat="1" x14ac:dyDescent="0.2">
      <c r="B18" s="11">
        <v>6</v>
      </c>
      <c r="C18" s="265"/>
      <c r="D18" s="265"/>
      <c r="E18" s="231"/>
      <c r="F18" s="231"/>
      <c r="G18" s="233"/>
      <c r="H18" s="296">
        <f t="shared" si="0"/>
        <v>0</v>
      </c>
      <c r="I18" s="12"/>
    </row>
    <row r="19" spans="2:9" s="13" customFormat="1" x14ac:dyDescent="0.2">
      <c r="B19" s="11">
        <v>7</v>
      </c>
      <c r="C19" s="265"/>
      <c r="D19" s="265"/>
      <c r="E19" s="231"/>
      <c r="F19" s="231"/>
      <c r="G19" s="233"/>
      <c r="H19" s="296">
        <f t="shared" si="0"/>
        <v>0</v>
      </c>
      <c r="I19" s="12"/>
    </row>
    <row r="20" spans="2:9" s="13" customFormat="1" x14ac:dyDescent="0.2">
      <c r="B20" s="11">
        <v>8</v>
      </c>
      <c r="C20" s="265"/>
      <c r="D20" s="265"/>
      <c r="E20" s="231"/>
      <c r="F20" s="231"/>
      <c r="G20" s="233"/>
      <c r="H20" s="296">
        <f t="shared" si="0"/>
        <v>0</v>
      </c>
      <c r="I20" s="12"/>
    </row>
    <row r="21" spans="2:9" s="13" customFormat="1" x14ac:dyDescent="0.2">
      <c r="B21" s="11">
        <v>9</v>
      </c>
      <c r="C21" s="265"/>
      <c r="D21" s="265"/>
      <c r="E21" s="231"/>
      <c r="F21" s="231"/>
      <c r="G21" s="233"/>
      <c r="H21" s="296">
        <f t="shared" si="0"/>
        <v>0</v>
      </c>
      <c r="I21" s="12"/>
    </row>
    <row r="22" spans="2:9" s="13" customFormat="1" x14ac:dyDescent="0.2">
      <c r="B22" s="11">
        <v>10</v>
      </c>
      <c r="C22" s="265"/>
      <c r="D22" s="265"/>
      <c r="E22" s="231"/>
      <c r="F22" s="231"/>
      <c r="G22" s="233"/>
      <c r="H22" s="296">
        <f t="shared" ref="H22:H26" si="1">IF((E22/$D$8)+(F22/$D$9)&gt;G22/$D$10,(E22/$D$8)+(F22/$D$9)+(G22/$D$10)/2,((E22/$D$8)+(F22/$D$9))/2+G22/$D$10)/24</f>
        <v>0</v>
      </c>
      <c r="I22" s="12"/>
    </row>
    <row r="23" spans="2:9" s="13" customFormat="1" x14ac:dyDescent="0.2">
      <c r="B23" s="11">
        <v>11</v>
      </c>
      <c r="C23" s="265"/>
      <c r="D23" s="265"/>
      <c r="E23" s="231"/>
      <c r="F23" s="231"/>
      <c r="G23" s="233"/>
      <c r="H23" s="296">
        <f t="shared" si="1"/>
        <v>0</v>
      </c>
      <c r="I23" s="12"/>
    </row>
    <row r="24" spans="2:9" s="13" customFormat="1" x14ac:dyDescent="0.2">
      <c r="B24" s="11">
        <v>12</v>
      </c>
      <c r="C24" s="265"/>
      <c r="D24" s="265"/>
      <c r="E24" s="231"/>
      <c r="F24" s="231"/>
      <c r="G24" s="233"/>
      <c r="H24" s="296">
        <f t="shared" si="1"/>
        <v>0</v>
      </c>
      <c r="I24" s="12"/>
    </row>
    <row r="25" spans="2:9" s="13" customFormat="1" x14ac:dyDescent="0.2">
      <c r="B25" s="11">
        <v>13</v>
      </c>
      <c r="C25" s="265"/>
      <c r="D25" s="265"/>
      <c r="E25" s="231"/>
      <c r="F25" s="231"/>
      <c r="G25" s="233"/>
      <c r="H25" s="296">
        <f t="shared" si="1"/>
        <v>0</v>
      </c>
      <c r="I25" s="12"/>
    </row>
    <row r="26" spans="2:9" s="13" customFormat="1" x14ac:dyDescent="0.2">
      <c r="B26" s="11">
        <v>14</v>
      </c>
      <c r="C26" s="265"/>
      <c r="D26" s="265"/>
      <c r="E26" s="231"/>
      <c r="F26" s="231"/>
      <c r="G26" s="233"/>
      <c r="H26" s="296">
        <f t="shared" si="1"/>
        <v>0</v>
      </c>
      <c r="I26" s="12"/>
    </row>
    <row r="27" spans="2:9" ht="15" x14ac:dyDescent="0.2">
      <c r="B27" s="10" t="s">
        <v>32</v>
      </c>
      <c r="C27" s="10"/>
      <c r="D27" s="10"/>
      <c r="E27" s="232">
        <f>SUM(E13:E26)</f>
        <v>1100</v>
      </c>
      <c r="F27" s="232">
        <f>SUM(F13:F26)</f>
        <v>400</v>
      </c>
      <c r="G27" s="234">
        <f>SUM(G13:G26)</f>
        <v>27</v>
      </c>
      <c r="H27" s="297">
        <f>SUM(H13:H26)</f>
        <v>0.37430555555555561</v>
      </c>
      <c r="I27" s="14"/>
    </row>
    <row r="29" spans="2:9" ht="15" x14ac:dyDescent="0.2">
      <c r="B29" s="10" t="s">
        <v>116</v>
      </c>
      <c r="C29" s="15" t="s">
        <v>16</v>
      </c>
      <c r="D29" s="15" t="s">
        <v>427</v>
      </c>
      <c r="E29" s="224" t="s">
        <v>354</v>
      </c>
      <c r="F29" s="137"/>
      <c r="G29" s="137"/>
      <c r="H29" s="137"/>
      <c r="I29" s="15" t="s">
        <v>355</v>
      </c>
    </row>
    <row r="30" spans="2:9" s="13" customFormat="1" ht="12.75" customHeight="1" x14ac:dyDescent="0.2">
      <c r="B30" s="246" t="b">
        <v>1</v>
      </c>
      <c r="C30" s="247" t="s">
        <v>428</v>
      </c>
      <c r="D30" s="248" t="s">
        <v>159</v>
      </c>
      <c r="E30" s="266"/>
      <c r="F30" s="266"/>
      <c r="G30" s="266"/>
      <c r="H30" s="266"/>
      <c r="I30" s="249" t="s">
        <v>166</v>
      </c>
    </row>
    <row r="31" spans="2:9" s="13" customFormat="1" x14ac:dyDescent="0.2">
      <c r="B31" s="204" t="b">
        <v>0</v>
      </c>
      <c r="C31" s="245" t="s">
        <v>428</v>
      </c>
      <c r="D31" s="16" t="s">
        <v>178</v>
      </c>
      <c r="E31" s="267"/>
      <c r="F31" s="267"/>
      <c r="G31" s="267"/>
      <c r="H31" s="267"/>
      <c r="I31" s="12"/>
    </row>
    <row r="32" spans="2:9" s="13" customFormat="1" x14ac:dyDescent="0.2">
      <c r="B32" s="204" t="b">
        <v>0</v>
      </c>
      <c r="C32" s="245" t="s">
        <v>428</v>
      </c>
      <c r="D32" s="248" t="s">
        <v>165</v>
      </c>
      <c r="E32" s="267"/>
      <c r="F32" s="267"/>
      <c r="G32" s="267"/>
      <c r="H32" s="267"/>
      <c r="I32" s="249" t="s">
        <v>166</v>
      </c>
    </row>
    <row r="33" spans="2:9" s="13" customFormat="1" x14ac:dyDescent="0.2">
      <c r="B33" s="204" t="b">
        <v>1</v>
      </c>
      <c r="C33" s="245" t="s">
        <v>428</v>
      </c>
      <c r="D33" s="16" t="s">
        <v>163</v>
      </c>
      <c r="E33" s="268" t="s">
        <v>420</v>
      </c>
      <c r="F33" s="268"/>
      <c r="G33" s="268"/>
      <c r="H33" s="268"/>
      <c r="I33" s="18" t="s">
        <v>382</v>
      </c>
    </row>
    <row r="34" spans="2:9" s="13" customFormat="1" x14ac:dyDescent="0.2">
      <c r="B34" s="204" t="b">
        <v>1</v>
      </c>
      <c r="C34" s="245" t="s">
        <v>428</v>
      </c>
      <c r="D34" s="16" t="s">
        <v>164</v>
      </c>
      <c r="E34" s="267"/>
      <c r="F34" s="267"/>
      <c r="G34" s="267"/>
      <c r="H34" s="267"/>
      <c r="I34" s="12" t="s">
        <v>120</v>
      </c>
    </row>
    <row r="35" spans="2:9" s="13" customFormat="1" x14ac:dyDescent="0.2">
      <c r="B35" s="204" t="b">
        <v>1</v>
      </c>
      <c r="C35" s="245" t="s">
        <v>428</v>
      </c>
      <c r="D35" s="16" t="s">
        <v>179</v>
      </c>
      <c r="E35" s="265"/>
      <c r="F35" s="265"/>
      <c r="G35" s="265"/>
      <c r="H35" s="265"/>
      <c r="I35" s="18" t="s">
        <v>383</v>
      </c>
    </row>
    <row r="36" spans="2:9" s="13" customFormat="1" x14ac:dyDescent="0.2">
      <c r="B36" s="204" t="b">
        <v>0</v>
      </c>
      <c r="C36" s="245" t="s">
        <v>428</v>
      </c>
      <c r="D36" s="16" t="s">
        <v>160</v>
      </c>
      <c r="E36" s="265"/>
      <c r="F36" s="265"/>
      <c r="G36" s="265"/>
      <c r="H36" s="265"/>
      <c r="I36" s="18" t="s">
        <v>380</v>
      </c>
    </row>
    <row r="37" spans="2:9" s="13" customFormat="1" x14ac:dyDescent="0.2">
      <c r="B37" s="204" t="b">
        <v>0</v>
      </c>
      <c r="C37" s="245" t="s">
        <v>433</v>
      </c>
      <c r="D37" s="16" t="s">
        <v>155</v>
      </c>
      <c r="E37" s="265" t="s">
        <v>361</v>
      </c>
      <c r="F37" s="265"/>
      <c r="G37" s="265"/>
      <c r="H37" s="265"/>
      <c r="I37" s="12" t="s">
        <v>118</v>
      </c>
    </row>
    <row r="38" spans="2:9" s="13" customFormat="1" x14ac:dyDescent="0.2">
      <c r="B38" s="204" t="b">
        <v>0</v>
      </c>
      <c r="C38" s="245" t="s">
        <v>433</v>
      </c>
      <c r="D38" s="16" t="s">
        <v>156</v>
      </c>
      <c r="E38" s="265"/>
      <c r="F38" s="265"/>
      <c r="G38" s="265"/>
      <c r="H38" s="265"/>
      <c r="I38" s="12" t="s">
        <v>118</v>
      </c>
    </row>
    <row r="39" spans="2:9" s="13" customFormat="1" x14ac:dyDescent="0.2">
      <c r="B39" s="204" t="b">
        <v>0</v>
      </c>
      <c r="C39" s="245" t="s">
        <v>433</v>
      </c>
      <c r="D39" s="16" t="s">
        <v>157</v>
      </c>
      <c r="E39" s="265"/>
      <c r="F39" s="265"/>
      <c r="G39" s="265"/>
      <c r="H39" s="265"/>
      <c r="I39" s="12" t="s">
        <v>425</v>
      </c>
    </row>
    <row r="40" spans="2:9" s="13" customFormat="1" x14ac:dyDescent="0.2">
      <c r="B40" s="204" t="b">
        <v>0</v>
      </c>
      <c r="C40" s="245" t="s">
        <v>433</v>
      </c>
      <c r="D40" s="17" t="s">
        <v>184</v>
      </c>
      <c r="E40" s="265" t="s">
        <v>358</v>
      </c>
      <c r="F40" s="265"/>
      <c r="G40" s="265"/>
      <c r="H40" s="265"/>
      <c r="I40" s="18" t="s">
        <v>379</v>
      </c>
    </row>
    <row r="41" spans="2:9" s="13" customFormat="1" x14ac:dyDescent="0.2">
      <c r="B41" s="204" t="b">
        <v>0</v>
      </c>
      <c r="C41" s="245" t="s">
        <v>433</v>
      </c>
      <c r="D41" s="17" t="s">
        <v>174</v>
      </c>
      <c r="E41" s="265"/>
      <c r="F41" s="265"/>
      <c r="G41" s="265"/>
      <c r="H41" s="265"/>
      <c r="I41" s="12" t="s">
        <v>175</v>
      </c>
    </row>
    <row r="42" spans="2:9" s="13" customFormat="1" x14ac:dyDescent="0.2">
      <c r="B42" s="204" t="b">
        <v>0</v>
      </c>
      <c r="C42" s="245" t="s">
        <v>433</v>
      </c>
      <c r="D42" s="16" t="s">
        <v>158</v>
      </c>
      <c r="E42" s="265"/>
      <c r="F42" s="265"/>
      <c r="G42" s="265"/>
      <c r="H42" s="265"/>
      <c r="I42" s="12" t="s">
        <v>262</v>
      </c>
    </row>
    <row r="43" spans="2:9" s="13" customFormat="1" x14ac:dyDescent="0.2">
      <c r="B43" s="204" t="b">
        <v>0</v>
      </c>
      <c r="C43" s="245" t="s">
        <v>433</v>
      </c>
      <c r="D43" s="16" t="s">
        <v>330</v>
      </c>
      <c r="E43" s="265" t="s">
        <v>356</v>
      </c>
      <c r="F43" s="265"/>
      <c r="G43" s="265"/>
      <c r="H43" s="265"/>
      <c r="I43" s="12" t="s">
        <v>331</v>
      </c>
    </row>
    <row r="44" spans="2:9" s="13" customFormat="1" x14ac:dyDescent="0.2">
      <c r="B44" s="246" t="b">
        <v>0</v>
      </c>
      <c r="C44" s="245" t="s">
        <v>433</v>
      </c>
      <c r="D44" s="16" t="s">
        <v>434</v>
      </c>
      <c r="E44" s="265" t="s">
        <v>435</v>
      </c>
      <c r="F44" s="265"/>
      <c r="G44" s="265"/>
      <c r="H44" s="265"/>
      <c r="I44" s="18" t="s">
        <v>436</v>
      </c>
    </row>
    <row r="45" spans="2:9" s="13" customFormat="1" x14ac:dyDescent="0.2">
      <c r="B45" s="204" t="b">
        <v>0</v>
      </c>
      <c r="C45" s="245" t="s">
        <v>431</v>
      </c>
      <c r="D45" s="17" t="s">
        <v>432</v>
      </c>
      <c r="E45" s="265"/>
      <c r="F45" s="265"/>
      <c r="G45" s="265"/>
      <c r="H45" s="265"/>
      <c r="I45" s="12"/>
    </row>
    <row r="46" spans="2:9" s="13" customFormat="1" x14ac:dyDescent="0.2">
      <c r="B46" s="204" t="b">
        <v>0</v>
      </c>
      <c r="C46" s="245" t="s">
        <v>431</v>
      </c>
      <c r="D46" s="16" t="s">
        <v>384</v>
      </c>
      <c r="E46" s="265" t="s">
        <v>385</v>
      </c>
      <c r="F46" s="265"/>
      <c r="G46" s="265"/>
      <c r="H46" s="265"/>
      <c r="I46" s="18" t="s">
        <v>381</v>
      </c>
    </row>
    <row r="47" spans="2:9" s="13" customFormat="1" x14ac:dyDescent="0.2">
      <c r="B47" s="204" t="b">
        <v>0</v>
      </c>
      <c r="C47" s="245" t="s">
        <v>431</v>
      </c>
      <c r="D47" s="16" t="s">
        <v>176</v>
      </c>
      <c r="E47" s="265" t="s">
        <v>426</v>
      </c>
      <c r="F47" s="265"/>
      <c r="G47" s="265"/>
      <c r="H47" s="265"/>
      <c r="I47" s="12" t="s">
        <v>177</v>
      </c>
    </row>
    <row r="48" spans="2:9" s="13" customFormat="1" x14ac:dyDescent="0.2">
      <c r="B48" s="204" t="b">
        <v>0</v>
      </c>
      <c r="C48" s="245" t="s">
        <v>429</v>
      </c>
      <c r="D48" s="16" t="s">
        <v>162</v>
      </c>
      <c r="E48" s="265" t="s">
        <v>180</v>
      </c>
      <c r="F48" s="265"/>
      <c r="G48" s="265"/>
      <c r="H48" s="265"/>
      <c r="I48" s="12" t="s">
        <v>351</v>
      </c>
    </row>
    <row r="49" spans="2:9" s="13" customFormat="1" x14ac:dyDescent="0.2">
      <c r="B49" s="204" t="b">
        <v>0</v>
      </c>
      <c r="C49" s="245" t="s">
        <v>429</v>
      </c>
      <c r="D49" s="16" t="s">
        <v>119</v>
      </c>
      <c r="E49" s="265" t="s">
        <v>181</v>
      </c>
      <c r="F49" s="265"/>
      <c r="G49" s="265"/>
      <c r="H49" s="265"/>
      <c r="I49" s="12" t="s">
        <v>186</v>
      </c>
    </row>
    <row r="50" spans="2:9" s="13" customFormat="1" x14ac:dyDescent="0.2">
      <c r="B50" s="204" t="b">
        <v>0</v>
      </c>
      <c r="C50" s="245" t="s">
        <v>429</v>
      </c>
      <c r="D50" s="16" t="s">
        <v>152</v>
      </c>
      <c r="E50" s="265"/>
      <c r="F50" s="265"/>
      <c r="G50" s="265"/>
      <c r="H50" s="265"/>
      <c r="I50" s="12" t="s">
        <v>182</v>
      </c>
    </row>
    <row r="51" spans="2:9" s="13" customFormat="1" x14ac:dyDescent="0.2">
      <c r="B51" s="204" t="b">
        <v>0</v>
      </c>
      <c r="C51" s="245" t="s">
        <v>429</v>
      </c>
      <c r="D51" s="16" t="s">
        <v>421</v>
      </c>
      <c r="E51" s="265" t="s">
        <v>422</v>
      </c>
      <c r="F51" s="265"/>
      <c r="G51" s="265"/>
      <c r="H51" s="265"/>
      <c r="I51" s="12" t="s">
        <v>423</v>
      </c>
    </row>
    <row r="52" spans="2:9" s="13" customFormat="1" x14ac:dyDescent="0.2">
      <c r="B52" s="204" t="b">
        <v>0</v>
      </c>
      <c r="C52" s="247" t="s">
        <v>63</v>
      </c>
      <c r="D52" s="248" t="s">
        <v>183</v>
      </c>
      <c r="E52" s="265"/>
      <c r="F52" s="265"/>
      <c r="G52" s="265"/>
      <c r="H52" s="265"/>
      <c r="I52" s="249" t="s">
        <v>187</v>
      </c>
    </row>
    <row r="53" spans="2:9" s="13" customFormat="1" x14ac:dyDescent="0.2">
      <c r="B53" s="204" t="b">
        <v>0</v>
      </c>
      <c r="C53" s="245" t="s">
        <v>63</v>
      </c>
      <c r="D53" s="16" t="s">
        <v>172</v>
      </c>
      <c r="E53" s="268" t="s">
        <v>424</v>
      </c>
      <c r="F53" s="268"/>
      <c r="G53" s="268"/>
      <c r="H53" s="268"/>
      <c r="I53" s="18" t="s">
        <v>407</v>
      </c>
    </row>
    <row r="54" spans="2:9" s="13" customFormat="1" x14ac:dyDescent="0.2">
      <c r="B54" s="204" t="b">
        <v>0</v>
      </c>
      <c r="C54" s="245" t="s">
        <v>63</v>
      </c>
      <c r="D54" s="17" t="s">
        <v>129</v>
      </c>
      <c r="E54" s="265"/>
      <c r="F54" s="265"/>
      <c r="G54" s="265"/>
      <c r="H54" s="265"/>
      <c r="I54" s="12"/>
    </row>
    <row r="55" spans="2:9" s="13" customFormat="1" x14ac:dyDescent="0.2">
      <c r="B55" s="204" t="b">
        <v>0</v>
      </c>
      <c r="C55" s="245" t="s">
        <v>63</v>
      </c>
      <c r="D55" s="17" t="s">
        <v>122</v>
      </c>
      <c r="E55" s="265" t="s">
        <v>357</v>
      </c>
      <c r="F55" s="265"/>
      <c r="G55" s="265"/>
      <c r="H55" s="265"/>
      <c r="I55" s="12" t="s">
        <v>128</v>
      </c>
    </row>
    <row r="56" spans="2:9" s="13" customFormat="1" x14ac:dyDescent="0.2">
      <c r="B56" s="204" t="b">
        <v>0</v>
      </c>
      <c r="C56" s="245" t="s">
        <v>63</v>
      </c>
      <c r="D56" s="17" t="s">
        <v>121</v>
      </c>
      <c r="E56" s="265"/>
      <c r="F56" s="265"/>
      <c r="G56" s="265"/>
      <c r="H56" s="265"/>
      <c r="I56" s="12"/>
    </row>
    <row r="57" spans="2:9" s="13" customFormat="1" x14ac:dyDescent="0.2">
      <c r="B57" s="204" t="b">
        <v>0</v>
      </c>
      <c r="C57" s="245" t="s">
        <v>430</v>
      </c>
      <c r="D57" s="16" t="s">
        <v>161</v>
      </c>
      <c r="E57" s="265" t="s">
        <v>360</v>
      </c>
      <c r="F57" s="265"/>
      <c r="G57" s="265"/>
      <c r="H57" s="265"/>
      <c r="I57" s="18" t="s">
        <v>408</v>
      </c>
    </row>
    <row r="58" spans="2:9" s="13" customFormat="1" x14ac:dyDescent="0.2">
      <c r="B58" s="204" t="b">
        <v>0</v>
      </c>
      <c r="C58" s="245" t="s">
        <v>430</v>
      </c>
      <c r="D58" s="16" t="s">
        <v>237</v>
      </c>
      <c r="E58" s="265" t="s">
        <v>359</v>
      </c>
      <c r="F58" s="265"/>
      <c r="G58" s="265"/>
      <c r="H58" s="265"/>
      <c r="I58" s="19"/>
    </row>
    <row r="59" spans="2:9" s="13" customFormat="1" ht="12.75" customHeight="1" x14ac:dyDescent="0.2">
      <c r="B59" s="204" t="b">
        <v>0</v>
      </c>
      <c r="C59" s="245"/>
      <c r="D59" s="16"/>
      <c r="E59" s="265"/>
      <c r="F59" s="265"/>
      <c r="G59" s="265"/>
      <c r="H59" s="265"/>
      <c r="I59" s="18"/>
    </row>
    <row r="60" spans="2:9" s="13" customFormat="1" ht="12.75" customHeight="1" x14ac:dyDescent="0.2">
      <c r="B60" s="204" t="b">
        <v>0</v>
      </c>
      <c r="C60" s="245"/>
      <c r="D60" s="16"/>
      <c r="E60" s="265"/>
      <c r="F60" s="265"/>
      <c r="G60" s="265"/>
      <c r="H60" s="265"/>
      <c r="I60" s="18"/>
    </row>
    <row r="61" spans="2:9" s="13" customFormat="1" ht="12.75" customHeight="1" x14ac:dyDescent="0.2">
      <c r="B61" s="204" t="b">
        <v>0</v>
      </c>
      <c r="C61" s="245"/>
      <c r="D61" s="16"/>
      <c r="E61" s="265"/>
      <c r="F61" s="265"/>
      <c r="G61" s="265"/>
      <c r="H61" s="265"/>
      <c r="I61" s="18"/>
    </row>
    <row r="62" spans="2:9" s="13" customFormat="1" ht="12.75" customHeight="1" x14ac:dyDescent="0.2">
      <c r="B62" s="204" t="b">
        <v>0</v>
      </c>
      <c r="C62" s="245"/>
      <c r="D62" s="16"/>
      <c r="E62" s="265"/>
      <c r="F62" s="265"/>
      <c r="G62" s="265"/>
      <c r="H62" s="265"/>
      <c r="I62" s="18"/>
    </row>
    <row r="63" spans="2:9" s="13" customFormat="1" ht="12.75" customHeight="1" x14ac:dyDescent="0.2">
      <c r="B63" s="204" t="b">
        <v>0</v>
      </c>
      <c r="C63" s="245"/>
      <c r="D63" s="16"/>
      <c r="E63" s="265"/>
      <c r="F63" s="265"/>
      <c r="G63" s="265"/>
      <c r="H63" s="265"/>
      <c r="I63" s="18"/>
    </row>
    <row r="64" spans="2:9" s="13" customFormat="1" ht="12.75" customHeight="1" x14ac:dyDescent="0.2">
      <c r="B64" s="204" t="b">
        <v>0</v>
      </c>
      <c r="C64" s="245"/>
      <c r="D64" s="16"/>
      <c r="E64" s="265"/>
      <c r="F64" s="265"/>
      <c r="G64" s="265"/>
      <c r="H64" s="265"/>
      <c r="I64" s="18"/>
    </row>
    <row r="65" spans="2:9" s="13" customFormat="1" ht="12.75" customHeight="1" x14ac:dyDescent="0.2">
      <c r="B65" s="204" t="b">
        <v>0</v>
      </c>
      <c r="C65" s="245"/>
      <c r="D65" s="16"/>
      <c r="E65" s="265"/>
      <c r="F65" s="265"/>
      <c r="G65" s="265"/>
      <c r="H65" s="265"/>
      <c r="I65" s="18"/>
    </row>
    <row r="66" spans="2:9" s="13" customFormat="1" ht="12.75" customHeight="1" x14ac:dyDescent="0.2">
      <c r="B66" s="204" t="b">
        <v>0</v>
      </c>
      <c r="C66" s="245"/>
      <c r="D66" s="16"/>
      <c r="E66" s="265"/>
      <c r="F66" s="265"/>
      <c r="G66" s="265"/>
      <c r="H66" s="265"/>
      <c r="I66" s="18"/>
    </row>
    <row r="67" spans="2:9" s="13" customFormat="1" ht="12.75" customHeight="1" x14ac:dyDescent="0.2">
      <c r="B67" s="204" t="b">
        <v>0</v>
      </c>
      <c r="C67" s="245"/>
      <c r="D67" s="16"/>
      <c r="E67" s="265"/>
      <c r="F67" s="265"/>
      <c r="G67" s="265"/>
      <c r="H67" s="265"/>
      <c r="I67" s="18"/>
    </row>
    <row r="68" spans="2:9" s="13" customFormat="1" ht="12.75" customHeight="1" x14ac:dyDescent="0.2">
      <c r="B68" s="204" t="b">
        <v>0</v>
      </c>
      <c r="C68" s="245"/>
      <c r="D68" s="16"/>
      <c r="E68" s="265"/>
      <c r="F68" s="265"/>
      <c r="G68" s="265"/>
      <c r="H68" s="265"/>
      <c r="I68" s="18"/>
    </row>
    <row r="69" spans="2:9" s="13" customFormat="1" ht="12.75" customHeight="1" x14ac:dyDescent="0.2">
      <c r="B69" s="204" t="b">
        <v>0</v>
      </c>
      <c r="C69" s="245"/>
      <c r="D69" s="17"/>
      <c r="E69" s="265"/>
      <c r="F69" s="265"/>
      <c r="G69" s="265"/>
      <c r="H69" s="265"/>
      <c r="I69" s="12"/>
    </row>
    <row r="70" spans="2:9" s="13" customFormat="1" ht="12.75" customHeight="1" x14ac:dyDescent="0.2">
      <c r="B70" s="204" t="b">
        <v>0</v>
      </c>
      <c r="C70" s="245"/>
      <c r="D70" s="17"/>
      <c r="E70" s="265"/>
      <c r="F70" s="265"/>
      <c r="G70" s="265"/>
      <c r="H70" s="265"/>
      <c r="I70" s="12"/>
    </row>
    <row r="71" spans="2:9" x14ac:dyDescent="0.2">
      <c r="B71" s="173" t="s">
        <v>171</v>
      </c>
      <c r="C71" s="174">
        <f>COUNTIFS(D30:D70,"&lt;&gt;",B30:B70,TRUE)</f>
        <v>4</v>
      </c>
      <c r="D71" s="20"/>
      <c r="E71" s="20"/>
      <c r="F71" s="20"/>
      <c r="G71" s="20"/>
      <c r="H71" s="20"/>
      <c r="I71" s="20"/>
    </row>
    <row r="72" spans="2:9" x14ac:dyDescent="0.2">
      <c r="B72" s="173" t="s">
        <v>170</v>
      </c>
      <c r="C72" s="174">
        <f>COUNTIFS(D30:D70,"&lt;&gt;",B30:B70,FALSE)</f>
        <v>25</v>
      </c>
      <c r="D72" s="20"/>
      <c r="E72" s="20"/>
      <c r="F72" s="20"/>
      <c r="G72" s="20"/>
      <c r="H72" s="20"/>
      <c r="I72" s="20"/>
    </row>
  </sheetData>
  <sheetProtection algorithmName="SHA-512" hashValue="FPJPbiXH8iy0Ek7QXvGRthaKxqmzeUwLLekp+q4EAK1uK4UuqHM8Bs00T7wqDUbxZ9VR2AjrgJMHyLIX+FavMA==" saltValue="4f7UJk1S13sSBcyGqq83WQ==" spinCount="100000" sheet="1" formatCells="0" formatColumns="0" formatRows="0" insertColumns="0" insertRows="0" deleteRows="0" autoFilter="0"/>
  <sortState xmlns:xlrd2="http://schemas.microsoft.com/office/spreadsheetml/2017/richdata2" ref="C30:I58">
    <sortCondition ref="C30:C58" customList="Tourenplanung,Reiseorganisation,Gesundheit,Sicherheit,Ausrüstung,Verpflegung"/>
  </sortState>
  <mergeCells count="57">
    <mergeCell ref="E54:H54"/>
    <mergeCell ref="B1:I1"/>
    <mergeCell ref="E35:H35"/>
    <mergeCell ref="E36:H36"/>
    <mergeCell ref="E45:H45"/>
    <mergeCell ref="E46:H46"/>
    <mergeCell ref="E41:H41"/>
    <mergeCell ref="E42:H42"/>
    <mergeCell ref="E43:H43"/>
    <mergeCell ref="E44:H44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E56:H56"/>
    <mergeCell ref="E57:H57"/>
    <mergeCell ref="E58:H58"/>
    <mergeCell ref="E59:H59"/>
    <mergeCell ref="E30:H30"/>
    <mergeCell ref="E31:H31"/>
    <mergeCell ref="E32:H32"/>
    <mergeCell ref="E33:H33"/>
    <mergeCell ref="E34:H34"/>
    <mergeCell ref="E47:H47"/>
    <mergeCell ref="E48:H48"/>
    <mergeCell ref="E49:H49"/>
    <mergeCell ref="E50:H50"/>
    <mergeCell ref="E51:H51"/>
    <mergeCell ref="E52:H52"/>
    <mergeCell ref="E53:H53"/>
    <mergeCell ref="E70:H70"/>
    <mergeCell ref="E37:H37"/>
    <mergeCell ref="E38:H38"/>
    <mergeCell ref="E39:H39"/>
    <mergeCell ref="E40:H40"/>
    <mergeCell ref="E65:H65"/>
    <mergeCell ref="E66:H66"/>
    <mergeCell ref="E67:H67"/>
    <mergeCell ref="E68:H68"/>
    <mergeCell ref="E69:H69"/>
    <mergeCell ref="E60:H60"/>
    <mergeCell ref="E61:H61"/>
    <mergeCell ref="E62:H62"/>
    <mergeCell ref="E63:H63"/>
    <mergeCell ref="E64:H64"/>
    <mergeCell ref="E55:H55"/>
  </mergeCells>
  <phoneticPr fontId="2" type="noConversion"/>
  <conditionalFormatting sqref="B30:C70">
    <cfRule type="iconSet" priority="298">
      <iconSet iconSet="3Symbols2" showValue="0">
        <cfvo type="percent" val="0"/>
        <cfvo type="num" val="0" gte="0"/>
        <cfvo type="formula" val="&quot;erledigt&quot;"/>
      </iconSet>
    </cfRule>
    <cfRule type="iconSet" priority="299">
      <iconSet iconSet="3Symbols2" showValue="0">
        <cfvo type="percent" val="0"/>
        <cfvo type="num" val="0" gte="0"/>
        <cfvo type="num" val="1"/>
      </iconSet>
    </cfRule>
  </conditionalFormatting>
  <hyperlinks>
    <hyperlink ref="I57" location="Verpflegungsrechner!A1" display="siehe Verpflegungsrechner" xr:uid="{00000000-0004-0000-0100-000000000000}"/>
    <hyperlink ref="I53" location="Packliste!A1" display="siehe Packliste" xr:uid="{00000000-0004-0000-0100-000001000000}"/>
    <hyperlink ref="I40" r:id="rId1" display="z.B. über Seiten des auswärtigen Amtes" xr:uid="{00000000-0004-0000-0100-000002000000}"/>
    <hyperlink ref="I2" r:id="rId2" display="TrekkingTrails.de" xr:uid="{00000000-0004-0000-0100-000003000000}"/>
    <hyperlink ref="I46" r:id="rId3" display="Erste Hilfe Päckchen" xr:uid="{E3ADF4E7-3AF9-4386-962B-427746179770}"/>
    <hyperlink ref="I36" r:id="rId4" display="z.B. Trinkwasserstellen, Wasseraufbereitung" xr:uid="{5A37B12C-27CF-4279-BD3D-91270296CE10}"/>
    <hyperlink ref="I35" r:id="rId5" display="Wetter-App, lokale Wetterseiten, Wettertelefon" xr:uid="{7057E97E-E9AE-47DC-8840-2141A63E3B8F}"/>
    <hyperlink ref="I33" r:id="rId6" xr:uid="{F9EC2DDA-0C51-4E26-AD58-ECFDD735B6D7}"/>
    <hyperlink ref="E53" r:id="rId7" display="Bsp: Trekking- / Ultraleicht- /Hüttentrekking Packliste" xr:uid="{5DB674E9-9689-4A39-BCE3-7162A1179EFE}"/>
    <hyperlink ref="E33:H33" r:id="rId8" display="Bsp.: OSM-Wanderkarten ↗" xr:uid="{F28657C9-C616-4C6D-83D5-ED35E350AE14}"/>
    <hyperlink ref="I44" r:id="rId9" xr:uid="{A9E6D2A8-79A5-4AA2-BB48-A3497F9D676B}"/>
  </hyperlinks>
  <pageMargins left="0.7" right="0.7" top="0.78740157499999996" bottom="0.78740157499999996" header="0.3" footer="0.3"/>
  <pageSetup paperSize="9" orientation="portrait" horizontalDpi="4294967293" r:id="rId10"/>
  <drawing r:id="rId11"/>
  <legacyDrawing r:id="rId1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13" name="Check Box 3">
              <controlPr defaultSize="0" autoFill="0" autoLine="0" autoPict="0">
                <anchor moveWithCells="1">
                  <from>
                    <xdr:col>1</xdr:col>
                    <xdr:colOff>342900</xdr:colOff>
                    <xdr:row>28</xdr:row>
                    <xdr:rowOff>161925</xdr:rowOff>
                  </from>
                  <to>
                    <xdr:col>1</xdr:col>
                    <xdr:colOff>647700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7" r:id="rId14" name="Check Box 807">
              <controlPr defaultSize="0" autoFill="0" autoLine="0" autoPict="0">
                <anchor moveWithCells="1">
                  <from>
                    <xdr:col>1</xdr:col>
                    <xdr:colOff>342900</xdr:colOff>
                    <xdr:row>51</xdr:row>
                    <xdr:rowOff>133350</xdr:rowOff>
                  </from>
                  <to>
                    <xdr:col>1</xdr:col>
                    <xdr:colOff>647700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8" r:id="rId15" name="Check Box 808">
              <controlPr defaultSize="0" autoFill="0" autoLine="0" autoPict="0">
                <anchor moveWithCells="1">
                  <from>
                    <xdr:col>1</xdr:col>
                    <xdr:colOff>342900</xdr:colOff>
                    <xdr:row>52</xdr:row>
                    <xdr:rowOff>133350</xdr:rowOff>
                  </from>
                  <to>
                    <xdr:col>1</xdr:col>
                    <xdr:colOff>647700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9" r:id="rId16" name="Check Box 809">
              <controlPr defaultSize="0" autoFill="0" autoLine="0" autoPict="0">
                <anchor moveWithCells="1">
                  <from>
                    <xdr:col>1</xdr:col>
                    <xdr:colOff>342900</xdr:colOff>
                    <xdr:row>29</xdr:row>
                    <xdr:rowOff>133350</xdr:rowOff>
                  </from>
                  <to>
                    <xdr:col>1</xdr:col>
                    <xdr:colOff>647700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0" r:id="rId17" name="Check Box 810">
              <controlPr defaultSize="0" autoFill="0" autoLine="0" autoPict="0">
                <anchor moveWithCells="1">
                  <from>
                    <xdr:col>1</xdr:col>
                    <xdr:colOff>342900</xdr:colOff>
                    <xdr:row>30</xdr:row>
                    <xdr:rowOff>133350</xdr:rowOff>
                  </from>
                  <to>
                    <xdr:col>1</xdr:col>
                    <xdr:colOff>647700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1" r:id="rId18" name="Check Box 811">
              <controlPr defaultSize="0" autoFill="0" autoLine="0" autoPict="0">
                <anchor moveWithCells="1">
                  <from>
                    <xdr:col>1</xdr:col>
                    <xdr:colOff>342900</xdr:colOff>
                    <xdr:row>31</xdr:row>
                    <xdr:rowOff>133350</xdr:rowOff>
                  </from>
                  <to>
                    <xdr:col>1</xdr:col>
                    <xdr:colOff>647700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2" r:id="rId19" name="Check Box 812">
              <controlPr defaultSize="0" autoFill="0" autoLine="0" autoPict="0">
                <anchor moveWithCells="1">
                  <from>
                    <xdr:col>1</xdr:col>
                    <xdr:colOff>342900</xdr:colOff>
                    <xdr:row>53</xdr:row>
                    <xdr:rowOff>133350</xdr:rowOff>
                  </from>
                  <to>
                    <xdr:col>1</xdr:col>
                    <xdr:colOff>647700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3" r:id="rId20" name="Check Box 813">
              <controlPr defaultSize="0" autoFill="0" autoLine="0" autoPict="0">
                <anchor moveWithCells="1">
                  <from>
                    <xdr:col>1</xdr:col>
                    <xdr:colOff>342900</xdr:colOff>
                    <xdr:row>35</xdr:row>
                    <xdr:rowOff>133350</xdr:rowOff>
                  </from>
                  <to>
                    <xdr:col>1</xdr:col>
                    <xdr:colOff>647700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4" r:id="rId21" name="Check Box 814">
              <controlPr defaultSize="0" autoFill="0" autoLine="0" autoPict="0">
                <anchor moveWithCells="1">
                  <from>
                    <xdr:col>1</xdr:col>
                    <xdr:colOff>342900</xdr:colOff>
                    <xdr:row>48</xdr:row>
                    <xdr:rowOff>133350</xdr:rowOff>
                  </from>
                  <to>
                    <xdr:col>1</xdr:col>
                    <xdr:colOff>647700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5" r:id="rId22" name="Check Box 815">
              <controlPr defaultSize="0" autoFill="0" autoLine="0" autoPict="0">
                <anchor moveWithCells="1">
                  <from>
                    <xdr:col>1</xdr:col>
                    <xdr:colOff>342900</xdr:colOff>
                    <xdr:row>49</xdr:row>
                    <xdr:rowOff>133350</xdr:rowOff>
                  </from>
                  <to>
                    <xdr:col>1</xdr:col>
                    <xdr:colOff>647700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6" r:id="rId23" name="Check Box 816">
              <controlPr defaultSize="0" autoFill="0" autoLine="0" autoPict="0">
                <anchor moveWithCells="1">
                  <from>
                    <xdr:col>1</xdr:col>
                    <xdr:colOff>342900</xdr:colOff>
                    <xdr:row>36</xdr:row>
                    <xdr:rowOff>133350</xdr:rowOff>
                  </from>
                  <to>
                    <xdr:col>1</xdr:col>
                    <xdr:colOff>647700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7" r:id="rId24" name="Check Box 817">
              <controlPr defaultSize="0" autoFill="0" autoLine="0" autoPict="0">
                <anchor moveWithCells="1">
                  <from>
                    <xdr:col>1</xdr:col>
                    <xdr:colOff>342900</xdr:colOff>
                    <xdr:row>54</xdr:row>
                    <xdr:rowOff>133350</xdr:rowOff>
                  </from>
                  <to>
                    <xdr:col>1</xdr:col>
                    <xdr:colOff>647700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8" r:id="rId25" name="Check Box 818">
              <controlPr defaultSize="0" autoFill="0" autoLine="0" autoPict="0">
                <anchor moveWithCells="1">
                  <from>
                    <xdr:col>1</xdr:col>
                    <xdr:colOff>342900</xdr:colOff>
                    <xdr:row>55</xdr:row>
                    <xdr:rowOff>133350</xdr:rowOff>
                  </from>
                  <to>
                    <xdr:col>1</xdr:col>
                    <xdr:colOff>647700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" r:id="rId26" name="Check Box 819">
              <controlPr defaultSize="0" autoFill="0" autoLine="0" autoPict="0">
                <anchor moveWithCells="1">
                  <from>
                    <xdr:col>1</xdr:col>
                    <xdr:colOff>342900</xdr:colOff>
                    <xdr:row>39</xdr:row>
                    <xdr:rowOff>133350</xdr:rowOff>
                  </from>
                  <to>
                    <xdr:col>1</xdr:col>
                    <xdr:colOff>647700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" r:id="rId27" name="Check Box 820">
              <controlPr defaultSize="0" autoFill="0" autoLine="0" autoPict="0">
                <anchor moveWithCells="1">
                  <from>
                    <xdr:col>1</xdr:col>
                    <xdr:colOff>342900</xdr:colOff>
                    <xdr:row>40</xdr:row>
                    <xdr:rowOff>133350</xdr:rowOff>
                  </from>
                  <to>
                    <xdr:col>1</xdr:col>
                    <xdr:colOff>647700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" r:id="rId28" name="Check Box 821">
              <controlPr defaultSize="0" autoFill="0" autoLine="0" autoPict="0">
                <anchor moveWithCells="1">
                  <from>
                    <xdr:col>1</xdr:col>
                    <xdr:colOff>342900</xdr:colOff>
                    <xdr:row>37</xdr:row>
                    <xdr:rowOff>133350</xdr:rowOff>
                  </from>
                  <to>
                    <xdr:col>1</xdr:col>
                    <xdr:colOff>647700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" r:id="rId29" name="Check Box 822">
              <controlPr defaultSize="0" autoFill="0" autoLine="0" autoPict="0">
                <anchor moveWithCells="1">
                  <from>
                    <xdr:col>1</xdr:col>
                    <xdr:colOff>342900</xdr:colOff>
                    <xdr:row>38</xdr:row>
                    <xdr:rowOff>133350</xdr:rowOff>
                  </from>
                  <to>
                    <xdr:col>1</xdr:col>
                    <xdr:colOff>647700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" r:id="rId30" name="Check Box 823">
              <controlPr defaultSize="0" autoFill="0" autoLine="0" autoPict="0">
                <anchor moveWithCells="1">
                  <from>
                    <xdr:col>1</xdr:col>
                    <xdr:colOff>342900</xdr:colOff>
                    <xdr:row>41</xdr:row>
                    <xdr:rowOff>133350</xdr:rowOff>
                  </from>
                  <to>
                    <xdr:col>1</xdr:col>
                    <xdr:colOff>647700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" r:id="rId31" name="Check Box 824">
              <controlPr defaultSize="0" autoFill="0" autoLine="0" autoPict="0">
                <anchor moveWithCells="1">
                  <from>
                    <xdr:col>1</xdr:col>
                    <xdr:colOff>342900</xdr:colOff>
                    <xdr:row>42</xdr:row>
                    <xdr:rowOff>133350</xdr:rowOff>
                  </from>
                  <to>
                    <xdr:col>1</xdr:col>
                    <xdr:colOff>647700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" r:id="rId32" name="Check Box 825">
              <controlPr defaultSize="0" autoFill="0" autoLine="0" autoPict="0">
                <anchor moveWithCells="1">
                  <from>
                    <xdr:col>1</xdr:col>
                    <xdr:colOff>342900</xdr:colOff>
                    <xdr:row>32</xdr:row>
                    <xdr:rowOff>133350</xdr:rowOff>
                  </from>
                  <to>
                    <xdr:col>1</xdr:col>
                    <xdr:colOff>647700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" r:id="rId33" name="Check Box 826">
              <controlPr defaultSize="0" autoFill="0" autoLine="0" autoPict="0">
                <anchor moveWithCells="1">
                  <from>
                    <xdr:col>1</xdr:col>
                    <xdr:colOff>342900</xdr:colOff>
                    <xdr:row>33</xdr:row>
                    <xdr:rowOff>133350</xdr:rowOff>
                  </from>
                  <to>
                    <xdr:col>1</xdr:col>
                    <xdr:colOff>647700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" r:id="rId34" name="Check Box 827">
              <controlPr defaultSize="0" autoFill="0" autoLine="0" autoPict="0">
                <anchor moveWithCells="1">
                  <from>
                    <xdr:col>1</xdr:col>
                    <xdr:colOff>342900</xdr:colOff>
                    <xdr:row>43</xdr:row>
                    <xdr:rowOff>133350</xdr:rowOff>
                  </from>
                  <to>
                    <xdr:col>1</xdr:col>
                    <xdr:colOff>647700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" r:id="rId35" name="Check Box 828">
              <controlPr defaultSize="0" autoFill="0" autoLine="0" autoPict="0">
                <anchor moveWithCells="1">
                  <from>
                    <xdr:col>1</xdr:col>
                    <xdr:colOff>342900</xdr:colOff>
                    <xdr:row>44</xdr:row>
                    <xdr:rowOff>133350</xdr:rowOff>
                  </from>
                  <to>
                    <xdr:col>1</xdr:col>
                    <xdr:colOff>647700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" r:id="rId36" name="Check Box 829">
              <controlPr defaultSize="0" autoFill="0" autoLine="0" autoPict="0">
                <anchor moveWithCells="1">
                  <from>
                    <xdr:col>1</xdr:col>
                    <xdr:colOff>342900</xdr:colOff>
                    <xdr:row>45</xdr:row>
                    <xdr:rowOff>133350</xdr:rowOff>
                  </from>
                  <to>
                    <xdr:col>1</xdr:col>
                    <xdr:colOff>647700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" r:id="rId37" name="Check Box 830">
              <controlPr defaultSize="0" autoFill="0" autoLine="0" autoPict="0">
                <anchor moveWithCells="1">
                  <from>
                    <xdr:col>1</xdr:col>
                    <xdr:colOff>342900</xdr:colOff>
                    <xdr:row>46</xdr:row>
                    <xdr:rowOff>133350</xdr:rowOff>
                  </from>
                  <to>
                    <xdr:col>1</xdr:col>
                    <xdr:colOff>647700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" r:id="rId38" name="Check Box 831">
              <controlPr defaultSize="0" autoFill="0" autoLine="0" autoPict="0">
                <anchor moveWithCells="1">
                  <from>
                    <xdr:col>1</xdr:col>
                    <xdr:colOff>342900</xdr:colOff>
                    <xdr:row>47</xdr:row>
                    <xdr:rowOff>133350</xdr:rowOff>
                  </from>
                  <to>
                    <xdr:col>1</xdr:col>
                    <xdr:colOff>647700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" r:id="rId39" name="Check Box 832">
              <controlPr defaultSize="0" autoFill="0" autoLine="0" autoPict="0">
                <anchor moveWithCells="1">
                  <from>
                    <xdr:col>1</xdr:col>
                    <xdr:colOff>342900</xdr:colOff>
                    <xdr:row>56</xdr:row>
                    <xdr:rowOff>133350</xdr:rowOff>
                  </from>
                  <to>
                    <xdr:col>1</xdr:col>
                    <xdr:colOff>647700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40" name="Check Box 833">
              <controlPr defaultSize="0" autoFill="0" autoLine="0" autoPict="0">
                <anchor moveWithCells="1">
                  <from>
                    <xdr:col>1</xdr:col>
                    <xdr:colOff>342900</xdr:colOff>
                    <xdr:row>57</xdr:row>
                    <xdr:rowOff>133350</xdr:rowOff>
                  </from>
                  <to>
                    <xdr:col>1</xdr:col>
                    <xdr:colOff>647700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" r:id="rId41" name="Check Box 834">
              <controlPr defaultSize="0" autoFill="0" autoLine="0" autoPict="0">
                <anchor moveWithCells="1">
                  <from>
                    <xdr:col>1</xdr:col>
                    <xdr:colOff>342900</xdr:colOff>
                    <xdr:row>34</xdr:row>
                    <xdr:rowOff>133350</xdr:rowOff>
                  </from>
                  <to>
                    <xdr:col>1</xdr:col>
                    <xdr:colOff>647700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" r:id="rId42" name="Check Box 835">
              <controlPr defaultSize="0" autoFill="0" autoLine="0" autoPict="0">
                <anchor moveWithCells="1">
                  <from>
                    <xdr:col>1</xdr:col>
                    <xdr:colOff>342900</xdr:colOff>
                    <xdr:row>50</xdr:row>
                    <xdr:rowOff>133350</xdr:rowOff>
                  </from>
                  <to>
                    <xdr:col>1</xdr:col>
                    <xdr:colOff>647700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" r:id="rId43" name="Check Box 836">
              <controlPr defaultSize="0" autoFill="0" autoLine="0" autoPict="0">
                <anchor moveWithCells="1">
                  <from>
                    <xdr:col>1</xdr:col>
                    <xdr:colOff>342900</xdr:colOff>
                    <xdr:row>58</xdr:row>
                    <xdr:rowOff>133350</xdr:rowOff>
                  </from>
                  <to>
                    <xdr:col>1</xdr:col>
                    <xdr:colOff>647700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" r:id="rId44" name="Check Box 837">
              <controlPr defaultSize="0" autoFill="0" autoLine="0" autoPict="0">
                <anchor moveWithCells="1">
                  <from>
                    <xdr:col>1</xdr:col>
                    <xdr:colOff>342900</xdr:colOff>
                    <xdr:row>59</xdr:row>
                    <xdr:rowOff>133350</xdr:rowOff>
                  </from>
                  <to>
                    <xdr:col>1</xdr:col>
                    <xdr:colOff>647700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" r:id="rId45" name="Check Box 838">
              <controlPr defaultSize="0" autoFill="0" autoLine="0" autoPict="0">
                <anchor moveWithCells="1">
                  <from>
                    <xdr:col>1</xdr:col>
                    <xdr:colOff>342900</xdr:colOff>
                    <xdr:row>60</xdr:row>
                    <xdr:rowOff>133350</xdr:rowOff>
                  </from>
                  <to>
                    <xdr:col>1</xdr:col>
                    <xdr:colOff>647700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" r:id="rId46" name="Check Box 839">
              <controlPr defaultSize="0" autoFill="0" autoLine="0" autoPict="0">
                <anchor moveWithCells="1">
                  <from>
                    <xdr:col>1</xdr:col>
                    <xdr:colOff>342900</xdr:colOff>
                    <xdr:row>61</xdr:row>
                    <xdr:rowOff>133350</xdr:rowOff>
                  </from>
                  <to>
                    <xdr:col>1</xdr:col>
                    <xdr:colOff>647700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" r:id="rId47" name="Check Box 840">
              <controlPr defaultSize="0" autoFill="0" autoLine="0" autoPict="0">
                <anchor moveWithCells="1">
                  <from>
                    <xdr:col>1</xdr:col>
                    <xdr:colOff>342900</xdr:colOff>
                    <xdr:row>62</xdr:row>
                    <xdr:rowOff>133350</xdr:rowOff>
                  </from>
                  <to>
                    <xdr:col>1</xdr:col>
                    <xdr:colOff>647700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" r:id="rId48" name="Check Box 841">
              <controlPr defaultSize="0" autoFill="0" autoLine="0" autoPict="0">
                <anchor moveWithCells="1">
                  <from>
                    <xdr:col>1</xdr:col>
                    <xdr:colOff>342900</xdr:colOff>
                    <xdr:row>63</xdr:row>
                    <xdr:rowOff>133350</xdr:rowOff>
                  </from>
                  <to>
                    <xdr:col>1</xdr:col>
                    <xdr:colOff>647700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" r:id="rId49" name="Check Box 842">
              <controlPr defaultSize="0" autoFill="0" autoLine="0" autoPict="0">
                <anchor moveWithCells="1">
                  <from>
                    <xdr:col>1</xdr:col>
                    <xdr:colOff>342900</xdr:colOff>
                    <xdr:row>64</xdr:row>
                    <xdr:rowOff>133350</xdr:rowOff>
                  </from>
                  <to>
                    <xdr:col>1</xdr:col>
                    <xdr:colOff>647700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" r:id="rId50" name="Check Box 843">
              <controlPr defaultSize="0" autoFill="0" autoLine="0" autoPict="0">
                <anchor moveWithCells="1">
                  <from>
                    <xdr:col>1</xdr:col>
                    <xdr:colOff>342900</xdr:colOff>
                    <xdr:row>65</xdr:row>
                    <xdr:rowOff>133350</xdr:rowOff>
                  </from>
                  <to>
                    <xdr:col>1</xdr:col>
                    <xdr:colOff>647700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" r:id="rId51" name="Check Box 844">
              <controlPr defaultSize="0" autoFill="0" autoLine="0" autoPict="0">
                <anchor moveWithCells="1">
                  <from>
                    <xdr:col>1</xdr:col>
                    <xdr:colOff>342900</xdr:colOff>
                    <xdr:row>66</xdr:row>
                    <xdr:rowOff>133350</xdr:rowOff>
                  </from>
                  <to>
                    <xdr:col>1</xdr:col>
                    <xdr:colOff>647700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" r:id="rId52" name="Check Box 845">
              <controlPr defaultSize="0" autoFill="0" autoLine="0" autoPict="0">
                <anchor moveWithCells="1">
                  <from>
                    <xdr:col>1</xdr:col>
                    <xdr:colOff>342900</xdr:colOff>
                    <xdr:row>67</xdr:row>
                    <xdr:rowOff>133350</xdr:rowOff>
                  </from>
                  <to>
                    <xdr:col>1</xdr:col>
                    <xdr:colOff>647700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" r:id="rId53" name="Check Box 846">
              <controlPr defaultSize="0" autoFill="0" autoLine="0" autoPict="0">
                <anchor moveWithCells="1">
                  <from>
                    <xdr:col>1</xdr:col>
                    <xdr:colOff>342900</xdr:colOff>
                    <xdr:row>68</xdr:row>
                    <xdr:rowOff>133350</xdr:rowOff>
                  </from>
                  <to>
                    <xdr:col>1</xdr:col>
                    <xdr:colOff>647700</xdr:colOff>
                    <xdr:row>70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>
    <outlinePr summaryBelow="0"/>
    <pageSetUpPr fitToPage="1"/>
  </sheetPr>
  <dimension ref="B1:K174"/>
  <sheetViews>
    <sheetView showGridLines="0" zoomScaleNormal="100" zoomScalePageLayoutView="80" workbookViewId="0">
      <pane ySplit="13" topLeftCell="A14" activePane="bottomLeft" state="frozen"/>
      <selection activeCell="B14" sqref="B14:H22"/>
      <selection pane="bottomLeft" activeCell="B1" sqref="B1:J1"/>
    </sheetView>
  </sheetViews>
  <sheetFormatPr baseColWidth="10" defaultColWidth="10.7109375" defaultRowHeight="12.75" outlineLevelRow="2" x14ac:dyDescent="0.2"/>
  <cols>
    <col min="1" max="1" width="5.5703125" style="74" customWidth="1"/>
    <col min="2" max="2" width="19.7109375" style="74" customWidth="1"/>
    <col min="3" max="3" width="26.140625" style="74" customWidth="1"/>
    <col min="4" max="4" width="9.140625" style="75" bestFit="1" customWidth="1"/>
    <col min="5" max="5" width="4.42578125" style="75" bestFit="1" customWidth="1"/>
    <col min="6" max="6" width="12.85546875" style="76" bestFit="1" customWidth="1"/>
    <col min="7" max="7" width="6.140625" style="75" bestFit="1" customWidth="1"/>
    <col min="8" max="8" width="12" style="76" customWidth="1"/>
    <col min="9" max="9" width="10.5703125" style="76" customWidth="1"/>
    <col min="10" max="10" width="44.7109375" style="74" customWidth="1"/>
    <col min="11" max="16384" width="10.7109375" style="74"/>
  </cols>
  <sheetData>
    <row r="1" spans="2:11" s="24" customFormat="1" ht="36.6" customHeight="1" x14ac:dyDescent="0.2">
      <c r="B1" s="272" t="s">
        <v>141</v>
      </c>
      <c r="C1" s="273"/>
      <c r="D1" s="274"/>
      <c r="E1" s="274"/>
      <c r="F1" s="274"/>
      <c r="G1" s="274"/>
      <c r="H1" s="274"/>
      <c r="I1" s="274"/>
      <c r="J1" s="274"/>
    </row>
    <row r="2" spans="2:11" s="24" customFormat="1" ht="13.35" customHeight="1" x14ac:dyDescent="0.2">
      <c r="B2" s="25" t="s">
        <v>332</v>
      </c>
      <c r="C2" s="170">
        <f>F13-F100</f>
        <v>7170</v>
      </c>
      <c r="E2" s="27"/>
      <c r="I2" s="27"/>
      <c r="J2" s="2" t="s">
        <v>311</v>
      </c>
    </row>
    <row r="3" spans="2:11" s="24" customFormat="1" ht="13.35" customHeight="1" x14ac:dyDescent="0.2">
      <c r="B3" s="25" t="s">
        <v>28</v>
      </c>
      <c r="C3" s="170">
        <f>F100</f>
        <v>5339</v>
      </c>
      <c r="E3" s="27"/>
      <c r="I3" s="27"/>
    </row>
    <row r="4" spans="2:11" s="24" customFormat="1" ht="13.35" customHeight="1" x14ac:dyDescent="0.2">
      <c r="B4" s="28"/>
      <c r="C4" s="171">
        <f>F13</f>
        <v>12509</v>
      </c>
      <c r="E4" s="27"/>
      <c r="I4" s="27"/>
    </row>
    <row r="5" spans="2:11" s="24" customFormat="1" ht="13.35" customHeight="1" x14ac:dyDescent="0.2">
      <c r="B5" s="25" t="s">
        <v>72</v>
      </c>
      <c r="C5" s="170">
        <f>H13</f>
        <v>2940</v>
      </c>
      <c r="E5" s="27"/>
      <c r="I5" s="27"/>
    </row>
    <row r="6" spans="2:11" s="24" customFormat="1" ht="13.35" customHeight="1" x14ac:dyDescent="0.2">
      <c r="B6" s="29"/>
      <c r="C6" s="172"/>
      <c r="E6" s="27"/>
      <c r="I6" s="27"/>
    </row>
    <row r="7" spans="2:11" s="24" customFormat="1" ht="13.35" customHeight="1" x14ac:dyDescent="0.2">
      <c r="B7" s="29"/>
      <c r="C7" s="172"/>
      <c r="D7"/>
      <c r="E7" s="27"/>
      <c r="I7" s="27"/>
    </row>
    <row r="8" spans="2:11" s="24" customFormat="1" ht="13.35" customHeight="1" x14ac:dyDescent="0.2">
      <c r="B8" s="29"/>
      <c r="C8" s="30"/>
      <c r="E8" s="27"/>
      <c r="I8" s="27"/>
    </row>
    <row r="9" spans="2:11" s="24" customFormat="1" ht="13.35" customHeight="1" x14ac:dyDescent="0.2">
      <c r="B9" s="29"/>
      <c r="C9" s="30"/>
      <c r="E9" s="27"/>
      <c r="I9" s="27"/>
    </row>
    <row r="10" spans="2:11" s="24" customFormat="1" ht="13.35" customHeight="1" x14ac:dyDescent="0.2">
      <c r="B10" s="29"/>
      <c r="C10" s="30"/>
      <c r="E10" s="27"/>
      <c r="I10" s="27"/>
    </row>
    <row r="11" spans="2:11" s="24" customFormat="1" ht="78.95" customHeight="1" x14ac:dyDescent="0.2">
      <c r="B11" s="31"/>
      <c r="C11" s="31"/>
      <c r="D11" s="31"/>
      <c r="E11" s="27"/>
      <c r="I11" s="27"/>
    </row>
    <row r="12" spans="2:11" s="32" customFormat="1" ht="15" x14ac:dyDescent="0.2">
      <c r="B12" s="134" t="s">
        <v>16</v>
      </c>
      <c r="C12" s="134" t="s">
        <v>63</v>
      </c>
      <c r="D12" s="135" t="s">
        <v>1</v>
      </c>
      <c r="E12" s="136" t="s">
        <v>75</v>
      </c>
      <c r="F12" s="137" t="s">
        <v>71</v>
      </c>
      <c r="G12" s="135" t="s">
        <v>75</v>
      </c>
      <c r="H12" s="138" t="s">
        <v>72</v>
      </c>
      <c r="I12" s="139" t="s">
        <v>32</v>
      </c>
      <c r="J12" s="134"/>
    </row>
    <row r="13" spans="2:11" s="33" customFormat="1" ht="11.25" x14ac:dyDescent="0.2">
      <c r="B13" s="140" t="s">
        <v>62</v>
      </c>
      <c r="C13" s="140"/>
      <c r="D13" s="141"/>
      <c r="E13" s="142"/>
      <c r="F13" s="167">
        <f>F14+F28+F40+F52+F60+F67+F78+F87+F100</f>
        <v>12509</v>
      </c>
      <c r="G13" s="167"/>
      <c r="H13" s="168">
        <f>SUBTOTAL(9,H15:H105)</f>
        <v>2940</v>
      </c>
      <c r="I13" s="169">
        <f>F13+H13</f>
        <v>15449</v>
      </c>
      <c r="J13" s="140"/>
    </row>
    <row r="14" spans="2:11" s="38" customFormat="1" outlineLevel="1" x14ac:dyDescent="0.2">
      <c r="B14" s="34" t="s">
        <v>11</v>
      </c>
      <c r="C14" s="35"/>
      <c r="D14" s="36"/>
      <c r="E14" s="37" t="s">
        <v>85</v>
      </c>
      <c r="F14" s="175">
        <f>SUBTOTAL(9,F15:F27)</f>
        <v>1951</v>
      </c>
      <c r="G14" s="37" t="s">
        <v>85</v>
      </c>
      <c r="H14" s="177">
        <f>SUBTOTAL(9,H15:H27)</f>
        <v>629</v>
      </c>
      <c r="I14" s="176">
        <f>F14+H14</f>
        <v>2580</v>
      </c>
      <c r="J14" s="35"/>
    </row>
    <row r="15" spans="2:11" s="48" customFormat="1" outlineLevel="2" x14ac:dyDescent="0.2">
      <c r="B15" s="39" t="s">
        <v>39</v>
      </c>
      <c r="C15" s="39" t="s">
        <v>201</v>
      </c>
      <c r="D15" s="40">
        <v>178</v>
      </c>
      <c r="E15" s="41"/>
      <c r="F15" s="42" t="str">
        <f t="shared" ref="F15:F27" si="0">IF(E15,D15*E15,"")</f>
        <v/>
      </c>
      <c r="G15" s="43"/>
      <c r="H15" s="44" t="str">
        <f t="shared" ref="H15:H20" si="1">IF(G15,G15*D15,"")</f>
        <v/>
      </c>
      <c r="I15" s="45" t="str">
        <f>IF(E15,1,IF(G15,1,""))</f>
        <v/>
      </c>
      <c r="J15" s="46"/>
      <c r="K15" s="47"/>
    </row>
    <row r="16" spans="2:11" s="48" customFormat="1" outlineLevel="2" x14ac:dyDescent="0.2">
      <c r="B16" s="39" t="s">
        <v>39</v>
      </c>
      <c r="C16" s="39" t="s">
        <v>202</v>
      </c>
      <c r="D16" s="40">
        <v>67</v>
      </c>
      <c r="E16" s="41">
        <v>2</v>
      </c>
      <c r="F16" s="42">
        <f t="shared" si="0"/>
        <v>134</v>
      </c>
      <c r="G16" s="43">
        <v>1</v>
      </c>
      <c r="H16" s="44">
        <f t="shared" si="1"/>
        <v>67</v>
      </c>
      <c r="I16" s="45">
        <f t="shared" ref="I16:I27" si="2">IF(E16,1,IF(G16,1,""))</f>
        <v>1</v>
      </c>
      <c r="J16" s="46"/>
      <c r="K16" s="47"/>
    </row>
    <row r="17" spans="2:11" s="48" customFormat="1" outlineLevel="2" x14ac:dyDescent="0.2">
      <c r="B17" s="39" t="s">
        <v>39</v>
      </c>
      <c r="C17" s="39" t="s">
        <v>48</v>
      </c>
      <c r="D17" s="40">
        <v>45</v>
      </c>
      <c r="E17" s="41">
        <v>2</v>
      </c>
      <c r="F17" s="42">
        <f t="shared" si="0"/>
        <v>90</v>
      </c>
      <c r="G17" s="43">
        <v>1</v>
      </c>
      <c r="H17" s="44">
        <f t="shared" si="1"/>
        <v>45</v>
      </c>
      <c r="I17" s="45">
        <f t="shared" si="2"/>
        <v>1</v>
      </c>
      <c r="J17" s="46"/>
      <c r="K17" s="47"/>
    </row>
    <row r="18" spans="2:11" s="48" customFormat="1" outlineLevel="2" x14ac:dyDescent="0.2">
      <c r="B18" s="39" t="s">
        <v>38</v>
      </c>
      <c r="C18" s="49" t="s">
        <v>203</v>
      </c>
      <c r="D18" s="40">
        <v>330</v>
      </c>
      <c r="E18" s="41">
        <v>1</v>
      </c>
      <c r="F18" s="42">
        <f t="shared" si="0"/>
        <v>330</v>
      </c>
      <c r="G18" s="43"/>
      <c r="H18" s="44" t="str">
        <f t="shared" si="1"/>
        <v/>
      </c>
      <c r="I18" s="45">
        <f t="shared" si="2"/>
        <v>1</v>
      </c>
      <c r="J18" s="46"/>
      <c r="K18" s="47"/>
    </row>
    <row r="19" spans="2:11" s="48" customFormat="1" outlineLevel="2" x14ac:dyDescent="0.2">
      <c r="B19" s="39" t="s">
        <v>38</v>
      </c>
      <c r="C19" s="39" t="s">
        <v>49</v>
      </c>
      <c r="D19" s="40">
        <v>127</v>
      </c>
      <c r="E19" s="41">
        <v>2</v>
      </c>
      <c r="F19" s="42">
        <f t="shared" si="0"/>
        <v>254</v>
      </c>
      <c r="G19" s="43">
        <v>1</v>
      </c>
      <c r="H19" s="44">
        <f t="shared" si="1"/>
        <v>127</v>
      </c>
      <c r="I19" s="45">
        <f t="shared" si="2"/>
        <v>1</v>
      </c>
      <c r="J19" s="46"/>
      <c r="K19" s="47"/>
    </row>
    <row r="20" spans="2:11" s="48" customFormat="1" outlineLevel="2" x14ac:dyDescent="0.2">
      <c r="B20" s="39" t="s">
        <v>46</v>
      </c>
      <c r="C20" s="39" t="s">
        <v>253</v>
      </c>
      <c r="D20" s="40">
        <v>186</v>
      </c>
      <c r="E20" s="41">
        <v>1</v>
      </c>
      <c r="F20" s="42">
        <f t="shared" si="0"/>
        <v>186</v>
      </c>
      <c r="G20" s="43"/>
      <c r="H20" s="44" t="str">
        <f t="shared" si="1"/>
        <v/>
      </c>
      <c r="I20" s="45">
        <f t="shared" si="2"/>
        <v>1</v>
      </c>
      <c r="J20" s="46"/>
      <c r="K20" s="47"/>
    </row>
    <row r="21" spans="2:11" s="48" customFormat="1" outlineLevel="2" x14ac:dyDescent="0.2">
      <c r="B21" s="39" t="s">
        <v>46</v>
      </c>
      <c r="C21" s="39" t="s">
        <v>244</v>
      </c>
      <c r="D21" s="40">
        <v>320</v>
      </c>
      <c r="E21" s="41">
        <v>1</v>
      </c>
      <c r="F21" s="42">
        <f t="shared" si="0"/>
        <v>320</v>
      </c>
      <c r="G21" s="43">
        <v>1</v>
      </c>
      <c r="H21" s="44">
        <f t="shared" ref="H21:H27" si="3">IF(G21,G21*D21,"")</f>
        <v>320</v>
      </c>
      <c r="I21" s="45">
        <f t="shared" si="2"/>
        <v>1</v>
      </c>
      <c r="J21" s="46"/>
      <c r="K21" s="47"/>
    </row>
    <row r="22" spans="2:11" s="48" customFormat="1" outlineLevel="2" x14ac:dyDescent="0.2">
      <c r="B22" s="39" t="s">
        <v>47</v>
      </c>
      <c r="C22" s="39" t="s">
        <v>221</v>
      </c>
      <c r="D22" s="40">
        <v>220</v>
      </c>
      <c r="E22" s="41"/>
      <c r="F22" s="42" t="str">
        <f t="shared" si="0"/>
        <v/>
      </c>
      <c r="G22" s="43"/>
      <c r="H22" s="44" t="str">
        <f t="shared" si="3"/>
        <v/>
      </c>
      <c r="I22" s="45" t="str">
        <f t="shared" si="2"/>
        <v/>
      </c>
      <c r="J22" s="46"/>
      <c r="K22" s="47"/>
    </row>
    <row r="23" spans="2:11" s="48" customFormat="1" outlineLevel="2" x14ac:dyDescent="0.2">
      <c r="B23" s="39" t="s">
        <v>47</v>
      </c>
      <c r="C23" s="39" t="s">
        <v>214</v>
      </c>
      <c r="D23" s="40">
        <v>514</v>
      </c>
      <c r="E23" s="41">
        <v>1</v>
      </c>
      <c r="F23" s="42">
        <f t="shared" si="0"/>
        <v>514</v>
      </c>
      <c r="G23" s="43"/>
      <c r="H23" s="44" t="str">
        <f t="shared" si="3"/>
        <v/>
      </c>
      <c r="I23" s="45">
        <f t="shared" si="2"/>
        <v>1</v>
      </c>
      <c r="J23" s="46"/>
      <c r="K23" s="47"/>
    </row>
    <row r="24" spans="2:11" s="48" customFormat="1" outlineLevel="2" x14ac:dyDescent="0.2">
      <c r="B24" s="39" t="s">
        <v>25</v>
      </c>
      <c r="C24" s="39" t="s">
        <v>61</v>
      </c>
      <c r="D24" s="40">
        <v>26</v>
      </c>
      <c r="E24" s="41"/>
      <c r="F24" s="42" t="str">
        <f t="shared" si="0"/>
        <v/>
      </c>
      <c r="G24" s="43">
        <v>1</v>
      </c>
      <c r="H24" s="44">
        <f t="shared" si="3"/>
        <v>26</v>
      </c>
      <c r="I24" s="45">
        <f t="shared" si="2"/>
        <v>1</v>
      </c>
      <c r="J24" s="46"/>
      <c r="K24" s="47"/>
    </row>
    <row r="25" spans="2:11" s="48" customFormat="1" outlineLevel="2" x14ac:dyDescent="0.2">
      <c r="B25" s="39" t="s">
        <v>79</v>
      </c>
      <c r="C25" s="39" t="s">
        <v>204</v>
      </c>
      <c r="D25" s="40">
        <v>57</v>
      </c>
      <c r="E25" s="41">
        <v>1</v>
      </c>
      <c r="F25" s="42">
        <f t="shared" si="0"/>
        <v>57</v>
      </c>
      <c r="G25" s="43"/>
      <c r="H25" s="44" t="str">
        <f t="shared" si="3"/>
        <v/>
      </c>
      <c r="I25" s="45">
        <f t="shared" si="2"/>
        <v>1</v>
      </c>
      <c r="J25" s="46"/>
      <c r="K25" s="47"/>
    </row>
    <row r="26" spans="2:11" s="48" customFormat="1" outlineLevel="2" x14ac:dyDescent="0.2">
      <c r="B26" s="39" t="s">
        <v>80</v>
      </c>
      <c r="C26" s="39"/>
      <c r="D26" s="40">
        <v>66</v>
      </c>
      <c r="E26" s="41">
        <v>1</v>
      </c>
      <c r="F26" s="42">
        <f>IF(E26,D26*E26,"")</f>
        <v>66</v>
      </c>
      <c r="G26" s="43"/>
      <c r="H26" s="44" t="str">
        <f t="shared" si="3"/>
        <v/>
      </c>
      <c r="I26" s="45">
        <f t="shared" si="2"/>
        <v>1</v>
      </c>
      <c r="J26" s="46"/>
      <c r="K26" s="47"/>
    </row>
    <row r="27" spans="2:11" s="48" customFormat="1" outlineLevel="2" x14ac:dyDescent="0.2">
      <c r="B27" s="39" t="s">
        <v>84</v>
      </c>
      <c r="C27" s="39" t="s">
        <v>205</v>
      </c>
      <c r="D27" s="40">
        <v>44</v>
      </c>
      <c r="E27" s="41"/>
      <c r="F27" s="42" t="str">
        <f t="shared" si="0"/>
        <v/>
      </c>
      <c r="G27" s="43">
        <v>1</v>
      </c>
      <c r="H27" s="44">
        <f t="shared" si="3"/>
        <v>44</v>
      </c>
      <c r="I27" s="45">
        <f t="shared" si="2"/>
        <v>1</v>
      </c>
      <c r="J27" s="46"/>
      <c r="K27" s="47"/>
    </row>
    <row r="28" spans="2:11" s="58" customFormat="1" outlineLevel="1" x14ac:dyDescent="0.2">
      <c r="B28" s="50" t="s">
        <v>76</v>
      </c>
      <c r="C28" s="51"/>
      <c r="D28" s="52"/>
      <c r="E28" s="53" t="s">
        <v>85</v>
      </c>
      <c r="F28" s="54">
        <f>SUBTOTAL(9,F29:F39)</f>
        <v>0</v>
      </c>
      <c r="G28" s="53" t="s">
        <v>85</v>
      </c>
      <c r="H28" s="55">
        <f>SUBTOTAL(9,H29:H39)</f>
        <v>0</v>
      </c>
      <c r="I28" s="56">
        <f>F28+H28</f>
        <v>0</v>
      </c>
      <c r="J28" s="57"/>
    </row>
    <row r="29" spans="2:11" s="48" customFormat="1" outlineLevel="2" x14ac:dyDescent="0.2">
      <c r="B29" s="59" t="s">
        <v>56</v>
      </c>
      <c r="C29" s="59"/>
      <c r="D29" s="60">
        <f>3280-400</f>
        <v>2880</v>
      </c>
      <c r="E29" s="61"/>
      <c r="F29" s="62" t="str">
        <f t="shared" ref="F29:F39" si="4">IF(E29,D29*E29,"")</f>
        <v/>
      </c>
      <c r="G29" s="63"/>
      <c r="H29" s="64" t="str">
        <f>IF(G29,G29*D29,"")</f>
        <v/>
      </c>
      <c r="I29" s="65" t="str">
        <f>IF(E29,1,IF(G29,1,""))</f>
        <v/>
      </c>
      <c r="J29" s="66"/>
    </row>
    <row r="30" spans="2:11" s="48" customFormat="1" outlineLevel="2" x14ac:dyDescent="0.2">
      <c r="B30" s="59" t="s">
        <v>58</v>
      </c>
      <c r="C30" s="59"/>
      <c r="D30" s="60">
        <v>400</v>
      </c>
      <c r="E30" s="61"/>
      <c r="F30" s="62" t="str">
        <f t="shared" si="4"/>
        <v/>
      </c>
      <c r="G30" s="63"/>
      <c r="H30" s="64" t="str">
        <f>IF(G30,G30*D30,"")</f>
        <v/>
      </c>
      <c r="I30" s="65" t="str">
        <f t="shared" ref="I30:I39" si="5">IF(E30,1,IF(G30,1,""))</f>
        <v/>
      </c>
      <c r="J30" s="66"/>
    </row>
    <row r="31" spans="2:11" s="48" customFormat="1" outlineLevel="2" x14ac:dyDescent="0.2">
      <c r="B31" s="59" t="s">
        <v>64</v>
      </c>
      <c r="C31" s="59"/>
      <c r="D31" s="60">
        <v>280</v>
      </c>
      <c r="E31" s="61"/>
      <c r="F31" s="62" t="str">
        <f t="shared" si="4"/>
        <v/>
      </c>
      <c r="G31" s="63"/>
      <c r="H31" s="64" t="str">
        <f>IF(G31,G31*D31,"")</f>
        <v/>
      </c>
      <c r="I31" s="65" t="str">
        <f t="shared" si="5"/>
        <v/>
      </c>
      <c r="J31" s="66"/>
    </row>
    <row r="32" spans="2:11" s="48" customFormat="1" outlineLevel="2" x14ac:dyDescent="0.2">
      <c r="B32" s="59" t="s">
        <v>57</v>
      </c>
      <c r="C32" s="59"/>
      <c r="D32" s="60">
        <v>960</v>
      </c>
      <c r="E32" s="61"/>
      <c r="F32" s="62" t="str">
        <f t="shared" si="4"/>
        <v/>
      </c>
      <c r="G32" s="63"/>
      <c r="H32" s="64" t="str">
        <f>IF(G32,G32*D32,"")</f>
        <v/>
      </c>
      <c r="I32" s="65" t="str">
        <f t="shared" si="5"/>
        <v/>
      </c>
      <c r="J32" s="66"/>
    </row>
    <row r="33" spans="2:10" s="48" customFormat="1" outlineLevel="2" x14ac:dyDescent="0.2">
      <c r="B33" s="59" t="s">
        <v>15</v>
      </c>
      <c r="C33" s="59"/>
      <c r="D33" s="60">
        <v>135</v>
      </c>
      <c r="E33" s="61"/>
      <c r="F33" s="62" t="str">
        <f t="shared" si="4"/>
        <v/>
      </c>
      <c r="G33" s="63"/>
      <c r="H33" s="64" t="str">
        <f t="shared" ref="H33:H39" si="6">IF(G33,G33*D33,"")</f>
        <v/>
      </c>
      <c r="I33" s="65" t="str">
        <f t="shared" si="5"/>
        <v/>
      </c>
      <c r="J33" s="66"/>
    </row>
    <row r="34" spans="2:10" s="48" customFormat="1" outlineLevel="2" x14ac:dyDescent="0.2">
      <c r="B34" s="59" t="s">
        <v>88</v>
      </c>
      <c r="C34" s="59"/>
      <c r="D34" s="60">
        <v>510</v>
      </c>
      <c r="E34" s="61"/>
      <c r="F34" s="62" t="str">
        <f t="shared" si="4"/>
        <v/>
      </c>
      <c r="G34" s="63"/>
      <c r="H34" s="64" t="str">
        <f t="shared" si="6"/>
        <v/>
      </c>
      <c r="I34" s="65"/>
      <c r="J34" s="66"/>
    </row>
    <row r="35" spans="2:10" s="48" customFormat="1" outlineLevel="2" x14ac:dyDescent="0.2">
      <c r="B35" s="59" t="s">
        <v>22</v>
      </c>
      <c r="C35" s="59"/>
      <c r="D35" s="60">
        <v>543</v>
      </c>
      <c r="E35" s="61"/>
      <c r="F35" s="62" t="str">
        <f t="shared" si="4"/>
        <v/>
      </c>
      <c r="G35" s="63"/>
      <c r="H35" s="64" t="str">
        <f t="shared" si="6"/>
        <v/>
      </c>
      <c r="I35" s="65" t="str">
        <f t="shared" si="5"/>
        <v/>
      </c>
      <c r="J35" s="66"/>
    </row>
    <row r="36" spans="2:10" s="48" customFormat="1" outlineLevel="2" x14ac:dyDescent="0.2">
      <c r="B36" s="59" t="s">
        <v>23</v>
      </c>
      <c r="C36" s="59"/>
      <c r="D36" s="60">
        <v>551</v>
      </c>
      <c r="E36" s="61"/>
      <c r="F36" s="62" t="str">
        <f t="shared" si="4"/>
        <v/>
      </c>
      <c r="G36" s="63"/>
      <c r="H36" s="64" t="str">
        <f t="shared" si="6"/>
        <v/>
      </c>
      <c r="I36" s="65" t="str">
        <f t="shared" si="5"/>
        <v/>
      </c>
      <c r="J36" s="66"/>
    </row>
    <row r="37" spans="2:10" s="48" customFormat="1" outlineLevel="2" x14ac:dyDescent="0.2">
      <c r="B37" s="59" t="s">
        <v>13</v>
      </c>
      <c r="C37" s="59"/>
      <c r="D37" s="60">
        <v>215</v>
      </c>
      <c r="E37" s="61"/>
      <c r="F37" s="62" t="str">
        <f t="shared" si="4"/>
        <v/>
      </c>
      <c r="G37" s="63"/>
      <c r="H37" s="64" t="str">
        <f t="shared" si="6"/>
        <v/>
      </c>
      <c r="I37" s="65" t="str">
        <f t="shared" si="5"/>
        <v/>
      </c>
      <c r="J37" s="66"/>
    </row>
    <row r="38" spans="2:10" s="48" customFormat="1" outlineLevel="2" x14ac:dyDescent="0.2">
      <c r="B38" s="59" t="s">
        <v>90</v>
      </c>
      <c r="C38" s="59"/>
      <c r="D38" s="60">
        <v>335</v>
      </c>
      <c r="E38" s="61"/>
      <c r="F38" s="62" t="str">
        <f t="shared" si="4"/>
        <v/>
      </c>
      <c r="G38" s="63"/>
      <c r="H38" s="64" t="str">
        <f t="shared" si="6"/>
        <v/>
      </c>
      <c r="I38" s="65"/>
      <c r="J38" s="66"/>
    </row>
    <row r="39" spans="2:10" s="48" customFormat="1" outlineLevel="2" x14ac:dyDescent="0.2">
      <c r="B39" s="59" t="s">
        <v>60</v>
      </c>
      <c r="C39" s="59"/>
      <c r="D39" s="60">
        <v>2010</v>
      </c>
      <c r="E39" s="61"/>
      <c r="F39" s="62" t="str">
        <f t="shared" si="4"/>
        <v/>
      </c>
      <c r="G39" s="63"/>
      <c r="H39" s="64" t="str">
        <f t="shared" si="6"/>
        <v/>
      </c>
      <c r="I39" s="65" t="str">
        <f t="shared" si="5"/>
        <v/>
      </c>
      <c r="J39" s="66"/>
    </row>
    <row r="40" spans="2:10" s="38" customFormat="1" outlineLevel="1" x14ac:dyDescent="0.2">
      <c r="B40" s="34" t="s">
        <v>55</v>
      </c>
      <c r="C40" s="67"/>
      <c r="D40" s="36"/>
      <c r="E40" s="37" t="s">
        <v>85</v>
      </c>
      <c r="F40" s="178">
        <f>SUBTOTAL(9,F41:F51)</f>
        <v>512</v>
      </c>
      <c r="G40" s="179" t="s">
        <v>85</v>
      </c>
      <c r="H40" s="180">
        <f>SUBTOTAL(9,H41:H51)</f>
        <v>61</v>
      </c>
      <c r="I40" s="181">
        <f>F40+H40</f>
        <v>573</v>
      </c>
      <c r="J40" s="35"/>
    </row>
    <row r="41" spans="2:10" s="48" customFormat="1" outlineLevel="2" x14ac:dyDescent="0.2">
      <c r="B41" s="39" t="s">
        <v>6</v>
      </c>
      <c r="C41" s="39" t="s">
        <v>230</v>
      </c>
      <c r="D41" s="40">
        <v>263</v>
      </c>
      <c r="E41" s="41">
        <v>1</v>
      </c>
      <c r="F41" s="42">
        <f t="shared" ref="F41:F51" si="7">IF(E41,D41*E41,"")</f>
        <v>263</v>
      </c>
      <c r="G41" s="43"/>
      <c r="H41" s="44" t="str">
        <f t="shared" ref="H41:H51" si="8">IF(G41,G41*D41,"")</f>
        <v/>
      </c>
      <c r="I41" s="45">
        <f t="shared" ref="I41:I48" si="9">IF(E41,1,IF(G41,1,""))</f>
        <v>1</v>
      </c>
      <c r="J41" s="46"/>
    </row>
    <row r="42" spans="2:10" s="48" customFormat="1" outlineLevel="2" x14ac:dyDescent="0.2">
      <c r="B42" s="39" t="s">
        <v>10</v>
      </c>
      <c r="C42" s="39" t="s">
        <v>229</v>
      </c>
      <c r="D42" s="40">
        <v>41</v>
      </c>
      <c r="E42" s="41"/>
      <c r="F42" s="42" t="str">
        <f t="shared" si="7"/>
        <v/>
      </c>
      <c r="G42" s="43"/>
      <c r="H42" s="44" t="str">
        <f t="shared" si="8"/>
        <v/>
      </c>
      <c r="I42" s="45" t="str">
        <f t="shared" si="9"/>
        <v/>
      </c>
      <c r="J42" s="46"/>
    </row>
    <row r="43" spans="2:10" s="48" customFormat="1" outlineLevel="2" x14ac:dyDescent="0.2">
      <c r="B43" s="39" t="s">
        <v>91</v>
      </c>
      <c r="C43" s="39" t="s">
        <v>228</v>
      </c>
      <c r="D43" s="40">
        <v>49</v>
      </c>
      <c r="E43" s="41">
        <v>1</v>
      </c>
      <c r="F43" s="42">
        <f t="shared" si="7"/>
        <v>49</v>
      </c>
      <c r="G43" s="43"/>
      <c r="H43" s="44" t="str">
        <f t="shared" si="8"/>
        <v/>
      </c>
      <c r="I43" s="45">
        <f t="shared" si="9"/>
        <v>1</v>
      </c>
      <c r="J43" s="46"/>
    </row>
    <row r="44" spans="2:10" s="48" customFormat="1" outlineLevel="2" x14ac:dyDescent="0.2">
      <c r="B44" s="39" t="s">
        <v>91</v>
      </c>
      <c r="C44" s="39" t="s">
        <v>227</v>
      </c>
      <c r="D44" s="40">
        <v>31</v>
      </c>
      <c r="E44" s="41">
        <v>1</v>
      </c>
      <c r="F44" s="42">
        <f t="shared" si="7"/>
        <v>31</v>
      </c>
      <c r="G44" s="43"/>
      <c r="H44" s="44" t="str">
        <f t="shared" si="8"/>
        <v/>
      </c>
      <c r="I44" s="45">
        <f t="shared" si="9"/>
        <v>1</v>
      </c>
      <c r="J44" s="46"/>
    </row>
    <row r="45" spans="2:10" s="48" customFormat="1" outlineLevel="2" x14ac:dyDescent="0.2">
      <c r="B45" s="39" t="s">
        <v>91</v>
      </c>
      <c r="C45" s="39" t="s">
        <v>20</v>
      </c>
      <c r="D45" s="40">
        <v>2</v>
      </c>
      <c r="E45" s="41"/>
      <c r="F45" s="42" t="str">
        <f t="shared" si="7"/>
        <v/>
      </c>
      <c r="G45" s="43"/>
      <c r="H45" s="44" t="str">
        <f t="shared" si="8"/>
        <v/>
      </c>
      <c r="I45" s="45" t="str">
        <f t="shared" si="9"/>
        <v/>
      </c>
      <c r="J45" s="46"/>
    </row>
    <row r="46" spans="2:10" s="48" customFormat="1" outlineLevel="2" x14ac:dyDescent="0.2">
      <c r="B46" s="39" t="s">
        <v>91</v>
      </c>
      <c r="C46" s="39" t="s">
        <v>33</v>
      </c>
      <c r="D46" s="40">
        <v>4</v>
      </c>
      <c r="E46" s="41">
        <v>1</v>
      </c>
      <c r="F46" s="42">
        <f t="shared" si="7"/>
        <v>4</v>
      </c>
      <c r="G46" s="43"/>
      <c r="H46" s="44" t="str">
        <f t="shared" si="8"/>
        <v/>
      </c>
      <c r="I46" s="45">
        <f t="shared" si="9"/>
        <v>1</v>
      </c>
      <c r="J46" s="46"/>
    </row>
    <row r="47" spans="2:10" s="48" customFormat="1" outlineLevel="2" x14ac:dyDescent="0.2">
      <c r="B47" s="39" t="s">
        <v>66</v>
      </c>
      <c r="C47" s="39" t="s">
        <v>240</v>
      </c>
      <c r="D47" s="40">
        <v>131</v>
      </c>
      <c r="E47" s="41"/>
      <c r="F47" s="42" t="str">
        <f t="shared" si="7"/>
        <v/>
      </c>
      <c r="G47" s="43"/>
      <c r="H47" s="44" t="str">
        <f t="shared" si="8"/>
        <v/>
      </c>
      <c r="I47" s="45" t="str">
        <f t="shared" si="9"/>
        <v/>
      </c>
      <c r="J47" s="46"/>
    </row>
    <row r="48" spans="2:10" s="48" customFormat="1" outlineLevel="2" x14ac:dyDescent="0.2">
      <c r="B48" s="39" t="s">
        <v>68</v>
      </c>
      <c r="C48" s="39" t="s">
        <v>226</v>
      </c>
      <c r="D48" s="40">
        <v>61</v>
      </c>
      <c r="E48" s="41"/>
      <c r="F48" s="42" t="str">
        <f t="shared" si="7"/>
        <v/>
      </c>
      <c r="G48" s="43">
        <v>1</v>
      </c>
      <c r="H48" s="44">
        <f t="shared" si="8"/>
        <v>61</v>
      </c>
      <c r="I48" s="45">
        <f t="shared" si="9"/>
        <v>1</v>
      </c>
      <c r="J48" s="46"/>
    </row>
    <row r="49" spans="2:10" s="48" customFormat="1" outlineLevel="2" x14ac:dyDescent="0.2">
      <c r="B49" s="39" t="s">
        <v>69</v>
      </c>
      <c r="C49" s="39" t="s">
        <v>225</v>
      </c>
      <c r="D49" s="40">
        <v>28</v>
      </c>
      <c r="E49" s="41">
        <v>1</v>
      </c>
      <c r="F49" s="42">
        <f t="shared" si="7"/>
        <v>28</v>
      </c>
      <c r="G49" s="43"/>
      <c r="H49" s="44" t="str">
        <f t="shared" si="8"/>
        <v/>
      </c>
      <c r="I49" s="45"/>
      <c r="J49" s="46"/>
    </row>
    <row r="50" spans="2:10" s="48" customFormat="1" outlineLevel="2" x14ac:dyDescent="0.2">
      <c r="B50" s="39" t="s">
        <v>70</v>
      </c>
      <c r="C50" s="39" t="s">
        <v>224</v>
      </c>
      <c r="D50" s="40">
        <v>181</v>
      </c>
      <c r="E50" s="41"/>
      <c r="F50" s="42" t="str">
        <f t="shared" si="7"/>
        <v/>
      </c>
      <c r="G50" s="43"/>
      <c r="H50" s="44" t="str">
        <f t="shared" si="8"/>
        <v/>
      </c>
      <c r="I50" s="45" t="str">
        <f>IF(E50,1,IF(G50,1,""))</f>
        <v/>
      </c>
      <c r="J50" s="46"/>
    </row>
    <row r="51" spans="2:10" s="48" customFormat="1" outlineLevel="2" x14ac:dyDescent="0.2">
      <c r="B51" s="39" t="s">
        <v>92</v>
      </c>
      <c r="C51" s="39" t="s">
        <v>223</v>
      </c>
      <c r="D51" s="40">
        <v>137</v>
      </c>
      <c r="E51" s="41">
        <v>1</v>
      </c>
      <c r="F51" s="42">
        <f t="shared" si="7"/>
        <v>137</v>
      </c>
      <c r="G51" s="43"/>
      <c r="H51" s="44" t="str">
        <f t="shared" si="8"/>
        <v/>
      </c>
      <c r="I51" s="45">
        <f>IF(E51,1,IF(G51,1,""))</f>
        <v>1</v>
      </c>
      <c r="J51" s="46"/>
    </row>
    <row r="52" spans="2:10" s="38" customFormat="1" outlineLevel="1" x14ac:dyDescent="0.2">
      <c r="B52" s="50" t="s">
        <v>17</v>
      </c>
      <c r="C52" s="68"/>
      <c r="D52" s="69"/>
      <c r="E52" s="53" t="s">
        <v>85</v>
      </c>
      <c r="F52" s="186">
        <f>SUBTOTAL(9,F53:F59)</f>
        <v>226</v>
      </c>
      <c r="G52" s="187" t="s">
        <v>85</v>
      </c>
      <c r="H52" s="188">
        <f>SUBTOTAL(9,H53:H59)</f>
        <v>0</v>
      </c>
      <c r="I52" s="189">
        <f>F52+H52</f>
        <v>226</v>
      </c>
      <c r="J52" s="70"/>
    </row>
    <row r="53" spans="2:10" s="48" customFormat="1" outlineLevel="2" x14ac:dyDescent="0.2">
      <c r="B53" s="59" t="s">
        <v>41</v>
      </c>
      <c r="C53" s="59" t="s">
        <v>89</v>
      </c>
      <c r="D53" s="60">
        <v>11</v>
      </c>
      <c r="E53" s="61">
        <v>1</v>
      </c>
      <c r="F53" s="62">
        <f t="shared" ref="F53:F59" si="10">IF(E53,D53*E53,"")</f>
        <v>11</v>
      </c>
      <c r="G53" s="63"/>
      <c r="H53" s="64" t="str">
        <f t="shared" ref="H53:H58" si="11">IF(G53,G53*D53,"")</f>
        <v/>
      </c>
      <c r="I53" s="65">
        <f t="shared" ref="I53:I59" si="12">IF(E53,1,IF(G53,1,""))</f>
        <v>1</v>
      </c>
      <c r="J53" s="66"/>
    </row>
    <row r="54" spans="2:10" s="48" customFormat="1" outlineLevel="2" x14ac:dyDescent="0.2">
      <c r="B54" s="59" t="s">
        <v>83</v>
      </c>
      <c r="C54" s="59" t="s">
        <v>220</v>
      </c>
      <c r="D54" s="60">
        <v>9</v>
      </c>
      <c r="E54" s="61">
        <v>1</v>
      </c>
      <c r="F54" s="62">
        <f t="shared" si="10"/>
        <v>9</v>
      </c>
      <c r="G54" s="63"/>
      <c r="H54" s="64" t="str">
        <f t="shared" si="11"/>
        <v/>
      </c>
      <c r="I54" s="65">
        <f t="shared" si="12"/>
        <v>1</v>
      </c>
      <c r="J54" s="66"/>
    </row>
    <row r="55" spans="2:10" s="48" customFormat="1" outlineLevel="2" x14ac:dyDescent="0.2">
      <c r="B55" s="59" t="s">
        <v>81</v>
      </c>
      <c r="C55" s="59" t="s">
        <v>206</v>
      </c>
      <c r="D55" s="60">
        <v>25</v>
      </c>
      <c r="E55" s="61">
        <v>1</v>
      </c>
      <c r="F55" s="62">
        <f t="shared" si="10"/>
        <v>25</v>
      </c>
      <c r="G55" s="63"/>
      <c r="H55" s="64" t="str">
        <f t="shared" si="11"/>
        <v/>
      </c>
      <c r="I55" s="65">
        <f t="shared" si="12"/>
        <v>1</v>
      </c>
      <c r="J55" s="66"/>
    </row>
    <row r="56" spans="2:10" s="48" customFormat="1" outlineLevel="2" x14ac:dyDescent="0.2">
      <c r="B56" s="59" t="s">
        <v>81</v>
      </c>
      <c r="C56" s="59" t="s">
        <v>211</v>
      </c>
      <c r="D56" s="60">
        <v>38</v>
      </c>
      <c r="E56" s="61"/>
      <c r="F56" s="62" t="str">
        <f t="shared" si="10"/>
        <v/>
      </c>
      <c r="G56" s="63"/>
      <c r="H56" s="64" t="str">
        <f t="shared" si="11"/>
        <v/>
      </c>
      <c r="I56" s="65"/>
      <c r="J56" s="66"/>
    </row>
    <row r="57" spans="2:10" s="48" customFormat="1" outlineLevel="2" x14ac:dyDescent="0.2">
      <c r="B57" s="59" t="s">
        <v>40</v>
      </c>
      <c r="C57" s="59" t="s">
        <v>207</v>
      </c>
      <c r="D57" s="60">
        <v>71</v>
      </c>
      <c r="E57" s="61">
        <v>1</v>
      </c>
      <c r="F57" s="62">
        <f t="shared" si="10"/>
        <v>71</v>
      </c>
      <c r="G57" s="63"/>
      <c r="H57" s="64" t="str">
        <f t="shared" si="11"/>
        <v/>
      </c>
      <c r="I57" s="65">
        <f t="shared" si="12"/>
        <v>1</v>
      </c>
      <c r="J57" s="66"/>
    </row>
    <row r="58" spans="2:10" s="48" customFormat="1" outlineLevel="2" x14ac:dyDescent="0.2">
      <c r="B58" s="59" t="s">
        <v>94</v>
      </c>
      <c r="C58" s="59" t="s">
        <v>256</v>
      </c>
      <c r="D58" s="60">
        <v>36</v>
      </c>
      <c r="E58" s="61"/>
      <c r="F58" s="62" t="str">
        <f t="shared" si="10"/>
        <v/>
      </c>
      <c r="G58" s="63"/>
      <c r="H58" s="64" t="str">
        <f t="shared" si="11"/>
        <v/>
      </c>
      <c r="I58" s="65" t="str">
        <f>IF(E58,1,IF(G58,1,""))</f>
        <v/>
      </c>
      <c r="J58" s="66"/>
    </row>
    <row r="59" spans="2:10" s="48" customFormat="1" outlineLevel="2" x14ac:dyDescent="0.2">
      <c r="B59" s="59" t="s">
        <v>93</v>
      </c>
      <c r="C59" s="59" t="s">
        <v>255</v>
      </c>
      <c r="D59" s="60">
        <v>110</v>
      </c>
      <c r="E59" s="61">
        <v>1</v>
      </c>
      <c r="F59" s="62">
        <f t="shared" si="10"/>
        <v>110</v>
      </c>
      <c r="G59" s="63"/>
      <c r="H59" s="64" t="str">
        <f>IF(G59,G59*D59,"")</f>
        <v/>
      </c>
      <c r="I59" s="65">
        <f t="shared" si="12"/>
        <v>1</v>
      </c>
      <c r="J59" s="66"/>
    </row>
    <row r="60" spans="2:10" s="38" customFormat="1" outlineLevel="1" x14ac:dyDescent="0.2">
      <c r="B60" s="34" t="s">
        <v>0</v>
      </c>
      <c r="C60" s="67"/>
      <c r="D60" s="36"/>
      <c r="E60" s="37" t="s">
        <v>85</v>
      </c>
      <c r="F60" s="178">
        <f>SUBTOTAL(9,F61:F66)</f>
        <v>1032</v>
      </c>
      <c r="G60" s="179" t="s">
        <v>85</v>
      </c>
      <c r="H60" s="180">
        <f>SUBTOTAL(9,H61:H66)</f>
        <v>0</v>
      </c>
      <c r="I60" s="181">
        <f>F60+H60</f>
        <v>1032</v>
      </c>
      <c r="J60" s="35"/>
    </row>
    <row r="61" spans="2:10" s="48" customFormat="1" outlineLevel="2" x14ac:dyDescent="0.2">
      <c r="B61" s="39" t="s">
        <v>45</v>
      </c>
      <c r="C61" s="39" t="s">
        <v>8</v>
      </c>
      <c r="D61" s="40">
        <v>6</v>
      </c>
      <c r="E61" s="41">
        <v>2</v>
      </c>
      <c r="F61" s="42">
        <f>IF(E61,D61*E61,"")</f>
        <v>12</v>
      </c>
      <c r="G61" s="43"/>
      <c r="H61" s="44" t="str">
        <f>IF(G61,G61*D61,"")</f>
        <v/>
      </c>
      <c r="I61" s="45">
        <f>IF(E61,1,IF(G61,1,""))</f>
        <v>1</v>
      </c>
      <c r="J61" s="46"/>
    </row>
    <row r="62" spans="2:10" s="48" customFormat="1" outlineLevel="2" x14ac:dyDescent="0.2">
      <c r="B62" s="39" t="s">
        <v>45</v>
      </c>
      <c r="C62" s="39" t="s">
        <v>242</v>
      </c>
      <c r="D62" s="40">
        <v>30</v>
      </c>
      <c r="E62" s="41"/>
      <c r="F62" s="42" t="str">
        <f t="shared" ref="F62" si="13">IF(E62,D62*E62,"")</f>
        <v/>
      </c>
      <c r="G62" s="43"/>
      <c r="H62" s="44" t="str">
        <f t="shared" ref="H62" si="14">IF(G62,G62*D62,"")</f>
        <v/>
      </c>
      <c r="I62" s="45" t="str">
        <f t="shared" ref="I62" si="15">IF(E62,1,IF(G62,1,""))</f>
        <v/>
      </c>
      <c r="J62" s="46"/>
    </row>
    <row r="63" spans="2:10" s="48" customFormat="1" outlineLevel="2" x14ac:dyDescent="0.2">
      <c r="B63" s="39" t="s">
        <v>208</v>
      </c>
      <c r="C63" s="39" t="s">
        <v>213</v>
      </c>
      <c r="D63" s="40">
        <v>20</v>
      </c>
      <c r="E63" s="41">
        <v>1</v>
      </c>
      <c r="F63" s="42">
        <f>IF(E63,D63*E63,"")</f>
        <v>20</v>
      </c>
      <c r="G63" s="43"/>
      <c r="H63" s="44" t="str">
        <f>IF(G63,G63*D63,"")</f>
        <v/>
      </c>
      <c r="I63" s="45">
        <f>IF(E63,1,IF(G63,1,""))</f>
        <v>1</v>
      </c>
      <c r="J63" s="46"/>
    </row>
    <row r="64" spans="2:10" s="48" customFormat="1" outlineLevel="2" x14ac:dyDescent="0.2">
      <c r="B64" s="39" t="s">
        <v>208</v>
      </c>
      <c r="C64" s="39" t="s">
        <v>243</v>
      </c>
      <c r="D64" s="40">
        <v>149</v>
      </c>
      <c r="E64" s="41"/>
      <c r="F64" s="42" t="str">
        <f>IF(E64,D64*E64,"")</f>
        <v/>
      </c>
      <c r="G64" s="43"/>
      <c r="H64" s="44" t="str">
        <f>IF(G64,G64*D64,"")</f>
        <v/>
      </c>
      <c r="I64" s="45" t="str">
        <f>IF(E64,1,IF(G64,1,""))</f>
        <v/>
      </c>
      <c r="J64" s="46"/>
    </row>
    <row r="65" spans="2:10" s="48" customFormat="1" outlineLevel="2" x14ac:dyDescent="0.2">
      <c r="B65" s="39" t="s">
        <v>0</v>
      </c>
      <c r="C65" s="39" t="s">
        <v>212</v>
      </c>
      <c r="D65" s="40">
        <v>1000</v>
      </c>
      <c r="E65" s="41">
        <v>1</v>
      </c>
      <c r="F65" s="42">
        <f>IF(E65,D65*E65,"")</f>
        <v>1000</v>
      </c>
      <c r="G65" s="43"/>
      <c r="H65" s="44" t="str">
        <f>IF(G65,G65*D65,"")</f>
        <v/>
      </c>
      <c r="I65" s="45">
        <f>IF(E65,1,IF(G65,1,""))</f>
        <v>1</v>
      </c>
      <c r="J65" s="46"/>
    </row>
    <row r="66" spans="2:10" s="48" customFormat="1" outlineLevel="2" x14ac:dyDescent="0.2">
      <c r="B66" s="39" t="s">
        <v>67</v>
      </c>
      <c r="C66" s="39"/>
      <c r="D66" s="40">
        <v>200</v>
      </c>
      <c r="E66" s="41"/>
      <c r="F66" s="42" t="str">
        <f>IF(E66,D66*E66,"")</f>
        <v/>
      </c>
      <c r="G66" s="43"/>
      <c r="H66" s="44" t="str">
        <f>IF(G66,G66*D66,"")</f>
        <v/>
      </c>
      <c r="I66" s="45" t="str">
        <f>IF(E66,1,IF(G66,1,""))</f>
        <v/>
      </c>
      <c r="J66" s="46"/>
    </row>
    <row r="67" spans="2:10" s="38" customFormat="1" outlineLevel="1" x14ac:dyDescent="0.2">
      <c r="B67" s="50" t="s">
        <v>9</v>
      </c>
      <c r="C67" s="68"/>
      <c r="D67" s="69"/>
      <c r="E67" s="53" t="s">
        <v>85</v>
      </c>
      <c r="F67" s="186">
        <f>SUBTOTAL(9,F68:F77)</f>
        <v>2993</v>
      </c>
      <c r="G67" s="187" t="s">
        <v>85</v>
      </c>
      <c r="H67" s="188">
        <f>SUBTOTAL(9,H68:H77)</f>
        <v>0</v>
      </c>
      <c r="I67" s="189">
        <f>F67+H67</f>
        <v>2993</v>
      </c>
      <c r="J67" s="70"/>
    </row>
    <row r="68" spans="2:10" s="48" customFormat="1" outlineLevel="2" x14ac:dyDescent="0.2">
      <c r="B68" s="59" t="s">
        <v>14</v>
      </c>
      <c r="C68" s="59" t="s">
        <v>2</v>
      </c>
      <c r="D68" s="60">
        <v>108</v>
      </c>
      <c r="E68" s="61">
        <v>1</v>
      </c>
      <c r="F68" s="62">
        <f t="shared" ref="F68:F76" si="16">IF(E68,D68*E68,"")</f>
        <v>108</v>
      </c>
      <c r="G68" s="63"/>
      <c r="H68" s="64" t="str">
        <f>IF(G68,G68*D68,"")</f>
        <v/>
      </c>
      <c r="I68" s="65">
        <f t="shared" ref="I68:I76" si="17">IF(E68,1,IF(G68,1,""))</f>
        <v>1</v>
      </c>
      <c r="J68" s="66"/>
    </row>
    <row r="69" spans="2:10" s="48" customFormat="1" outlineLevel="2" x14ac:dyDescent="0.2">
      <c r="B69" s="59" t="s">
        <v>42</v>
      </c>
      <c r="C69" s="59" t="s">
        <v>254</v>
      </c>
      <c r="D69" s="60">
        <v>181</v>
      </c>
      <c r="E69" s="61"/>
      <c r="F69" s="62" t="str">
        <f t="shared" si="16"/>
        <v/>
      </c>
      <c r="G69" s="63"/>
      <c r="H69" s="64" t="str">
        <f>IF(G69,G69*D69,"")</f>
        <v/>
      </c>
      <c r="I69" s="65" t="str">
        <f t="shared" si="17"/>
        <v/>
      </c>
      <c r="J69" s="66"/>
    </row>
    <row r="70" spans="2:10" s="48" customFormat="1" outlineLevel="2" x14ac:dyDescent="0.2">
      <c r="B70" s="59" t="s">
        <v>42</v>
      </c>
      <c r="C70" s="59" t="s">
        <v>248</v>
      </c>
      <c r="D70" s="60">
        <v>350</v>
      </c>
      <c r="E70" s="61">
        <v>1</v>
      </c>
      <c r="F70" s="62">
        <f t="shared" si="16"/>
        <v>350</v>
      </c>
      <c r="G70" s="63"/>
      <c r="H70" s="64" t="str">
        <f t="shared" ref="H70:H76" si="18">IF(G70,G70*D70,"")</f>
        <v/>
      </c>
      <c r="I70" s="65">
        <f t="shared" si="17"/>
        <v>1</v>
      </c>
      <c r="J70" s="66"/>
    </row>
    <row r="71" spans="2:10" s="48" customFormat="1" outlineLevel="2" x14ac:dyDescent="0.2">
      <c r="B71" s="59" t="s">
        <v>35</v>
      </c>
      <c r="C71" s="59" t="s">
        <v>222</v>
      </c>
      <c r="D71" s="60">
        <v>121</v>
      </c>
      <c r="E71" s="61"/>
      <c r="F71" s="62" t="str">
        <f t="shared" si="16"/>
        <v/>
      </c>
      <c r="G71" s="63"/>
      <c r="H71" s="64" t="str">
        <f t="shared" si="18"/>
        <v/>
      </c>
      <c r="I71" s="65" t="str">
        <f t="shared" si="17"/>
        <v/>
      </c>
      <c r="J71" s="66"/>
    </row>
    <row r="72" spans="2:10" s="48" customFormat="1" outlineLevel="2" x14ac:dyDescent="0.2">
      <c r="B72" s="59" t="s">
        <v>35</v>
      </c>
      <c r="C72" s="59" t="s">
        <v>239</v>
      </c>
      <c r="D72" s="60">
        <v>590</v>
      </c>
      <c r="E72" s="61"/>
      <c r="F72" s="62" t="str">
        <f t="shared" si="16"/>
        <v/>
      </c>
      <c r="G72" s="63"/>
      <c r="H72" s="64" t="str">
        <f t="shared" si="18"/>
        <v/>
      </c>
      <c r="I72" s="65" t="str">
        <f t="shared" si="17"/>
        <v/>
      </c>
      <c r="J72" s="66"/>
    </row>
    <row r="73" spans="2:10" s="48" customFormat="1" outlineLevel="2" x14ac:dyDescent="0.2">
      <c r="B73" s="59" t="s">
        <v>35</v>
      </c>
      <c r="C73" s="59" t="s">
        <v>231</v>
      </c>
      <c r="D73" s="60">
        <v>1090</v>
      </c>
      <c r="E73" s="61">
        <v>1</v>
      </c>
      <c r="F73" s="62">
        <f t="shared" si="16"/>
        <v>1090</v>
      </c>
      <c r="G73" s="63"/>
      <c r="H73" s="64" t="str">
        <f t="shared" si="18"/>
        <v/>
      </c>
      <c r="I73" s="65">
        <f t="shared" si="17"/>
        <v>1</v>
      </c>
      <c r="J73" s="66"/>
    </row>
    <row r="74" spans="2:10" s="48" customFormat="1" outlineLevel="2" x14ac:dyDescent="0.2">
      <c r="B74" s="59" t="s">
        <v>82</v>
      </c>
      <c r="C74" s="59" t="s">
        <v>257</v>
      </c>
      <c r="D74" s="60">
        <f>74/4</f>
        <v>18.5</v>
      </c>
      <c r="E74" s="61"/>
      <c r="F74" s="62" t="str">
        <f t="shared" si="16"/>
        <v/>
      </c>
      <c r="G74" s="63"/>
      <c r="H74" s="64" t="str">
        <f t="shared" si="18"/>
        <v/>
      </c>
      <c r="I74" s="65" t="str">
        <f t="shared" si="17"/>
        <v/>
      </c>
      <c r="J74" s="66"/>
    </row>
    <row r="75" spans="2:10" s="48" customFormat="1" outlineLevel="2" x14ac:dyDescent="0.2">
      <c r="B75" s="59" t="s">
        <v>43</v>
      </c>
      <c r="C75" s="59" t="s">
        <v>247</v>
      </c>
      <c r="D75" s="63">
        <v>1445</v>
      </c>
      <c r="E75" s="61">
        <v>1</v>
      </c>
      <c r="F75" s="62">
        <f t="shared" si="16"/>
        <v>1445</v>
      </c>
      <c r="G75" s="63"/>
      <c r="H75" s="64" t="str">
        <f>IF(G75,G75*D75,"")</f>
        <v/>
      </c>
      <c r="I75" s="65">
        <f t="shared" si="17"/>
        <v>1</v>
      </c>
      <c r="J75" s="66"/>
    </row>
    <row r="76" spans="2:10" s="48" customFormat="1" outlineLevel="2" x14ac:dyDescent="0.2">
      <c r="B76" s="59" t="s">
        <v>43</v>
      </c>
      <c r="C76" s="59" t="s">
        <v>245</v>
      </c>
      <c r="D76" s="60">
        <f>2245-49</f>
        <v>2196</v>
      </c>
      <c r="E76" s="61"/>
      <c r="F76" s="62" t="str">
        <f t="shared" si="16"/>
        <v/>
      </c>
      <c r="G76" s="63"/>
      <c r="H76" s="64" t="str">
        <f t="shared" si="18"/>
        <v/>
      </c>
      <c r="I76" s="65" t="str">
        <f t="shared" si="17"/>
        <v/>
      </c>
      <c r="J76" s="66"/>
    </row>
    <row r="77" spans="2:10" s="48" customFormat="1" outlineLevel="2" x14ac:dyDescent="0.2">
      <c r="B77" s="59" t="s">
        <v>43</v>
      </c>
      <c r="C77" s="59" t="s">
        <v>246</v>
      </c>
      <c r="D77" s="60">
        <v>770</v>
      </c>
      <c r="E77" s="61"/>
      <c r="F77" s="62" t="str">
        <f>IF(E77,D77*E77,"")</f>
        <v/>
      </c>
      <c r="G77" s="63"/>
      <c r="H77" s="64" t="str">
        <f>IF(G77,G77*D77,"")</f>
        <v/>
      </c>
      <c r="I77" s="65" t="str">
        <f>IF(E77,1,IF(G77,1,""))</f>
        <v/>
      </c>
      <c r="J77" s="66"/>
    </row>
    <row r="78" spans="2:10" s="38" customFormat="1" outlineLevel="1" x14ac:dyDescent="0.2">
      <c r="B78" s="34" t="s">
        <v>18</v>
      </c>
      <c r="C78" s="67"/>
      <c r="D78" s="36"/>
      <c r="E78" s="37" t="s">
        <v>85</v>
      </c>
      <c r="F78" s="178">
        <f>SUBTOTAL(9,F79:F86)</f>
        <v>0</v>
      </c>
      <c r="G78" s="179" t="s">
        <v>85</v>
      </c>
      <c r="H78" s="180">
        <f>SUBTOTAL(9,H79:H86)</f>
        <v>2250</v>
      </c>
      <c r="I78" s="181">
        <f>F78+H78</f>
        <v>2250</v>
      </c>
      <c r="J78" s="35"/>
    </row>
    <row r="79" spans="2:10" s="48" customFormat="1" outlineLevel="2" x14ac:dyDescent="0.2">
      <c r="B79" s="39" t="s">
        <v>4</v>
      </c>
      <c r="C79" s="39" t="s">
        <v>249</v>
      </c>
      <c r="D79" s="40">
        <f>880*2</f>
        <v>1760</v>
      </c>
      <c r="E79" s="41"/>
      <c r="F79" s="42" t="str">
        <f t="shared" ref="F79:F86" si="19">IF(E79,D79*E79,"")</f>
        <v/>
      </c>
      <c r="G79" s="43">
        <v>1</v>
      </c>
      <c r="H79" s="44">
        <f t="shared" ref="H79:H86" si="20">IF(G79,G79*D79,"")</f>
        <v>1760</v>
      </c>
      <c r="I79" s="45">
        <f t="shared" ref="I79:I86" si="21">IF(E79,1,IF(G79,1,""))</f>
        <v>1</v>
      </c>
      <c r="J79" s="46"/>
    </row>
    <row r="80" spans="2:10" s="48" customFormat="1" outlineLevel="2" x14ac:dyDescent="0.2">
      <c r="B80" s="39" t="s">
        <v>95</v>
      </c>
      <c r="C80" s="39" t="s">
        <v>250</v>
      </c>
      <c r="D80" s="40">
        <v>720</v>
      </c>
      <c r="E80" s="41"/>
      <c r="F80" s="42" t="str">
        <f>IF(E80,D80*E80,"")</f>
        <v/>
      </c>
      <c r="G80" s="43"/>
      <c r="H80" s="44" t="str">
        <f t="shared" si="20"/>
        <v/>
      </c>
      <c r="I80" s="45" t="str">
        <f>IF(E80,1,IF(G80,1,""))</f>
        <v/>
      </c>
      <c r="J80" s="46"/>
    </row>
    <row r="81" spans="2:10" s="48" customFormat="1" outlineLevel="2" x14ac:dyDescent="0.2">
      <c r="B81" s="39" t="s">
        <v>59</v>
      </c>
      <c r="C81" s="39" t="s">
        <v>251</v>
      </c>
      <c r="D81" s="40">
        <v>266</v>
      </c>
      <c r="E81" s="41"/>
      <c r="F81" s="42" t="str">
        <f>IF(E81,D81*E81,"")</f>
        <v/>
      </c>
      <c r="G81" s="43"/>
      <c r="H81" s="44" t="str">
        <f t="shared" si="20"/>
        <v/>
      </c>
      <c r="I81" s="45" t="str">
        <f>IF(E81,1,IF(G81,1,""))</f>
        <v/>
      </c>
      <c r="J81" s="46"/>
    </row>
    <row r="82" spans="2:10" s="48" customFormat="1" outlineLevel="2" x14ac:dyDescent="0.2">
      <c r="B82" s="39" t="s">
        <v>19</v>
      </c>
      <c r="C82" s="39" t="s">
        <v>147</v>
      </c>
      <c r="D82" s="40">
        <v>400</v>
      </c>
      <c r="E82" s="41"/>
      <c r="F82" s="42" t="str">
        <f t="shared" si="19"/>
        <v/>
      </c>
      <c r="G82" s="43"/>
      <c r="H82" s="44" t="str">
        <f t="shared" si="20"/>
        <v/>
      </c>
      <c r="I82" s="45" t="str">
        <f t="shared" si="21"/>
        <v/>
      </c>
      <c r="J82" s="46"/>
    </row>
    <row r="83" spans="2:10" s="48" customFormat="1" outlineLevel="2" x14ac:dyDescent="0.2">
      <c r="B83" s="39" t="s">
        <v>44</v>
      </c>
      <c r="C83" s="39" t="s">
        <v>209</v>
      </c>
      <c r="D83" s="40">
        <v>217</v>
      </c>
      <c r="E83" s="41"/>
      <c r="F83" s="42" t="str">
        <f t="shared" si="19"/>
        <v/>
      </c>
      <c r="G83" s="43"/>
      <c r="H83" s="44" t="str">
        <f t="shared" si="20"/>
        <v/>
      </c>
      <c r="I83" s="45" t="str">
        <f t="shared" si="21"/>
        <v/>
      </c>
      <c r="J83" s="46"/>
    </row>
    <row r="84" spans="2:10" s="48" customFormat="1" outlineLevel="2" x14ac:dyDescent="0.2">
      <c r="B84" s="39" t="s">
        <v>44</v>
      </c>
      <c r="C84" s="39" t="s">
        <v>86</v>
      </c>
      <c r="D84" s="40">
        <v>96</v>
      </c>
      <c r="E84" s="41"/>
      <c r="F84" s="42" t="str">
        <f>IF(E84,D84*E84,"")</f>
        <v/>
      </c>
      <c r="G84" s="43"/>
      <c r="H84" s="44" t="str">
        <f t="shared" si="20"/>
        <v/>
      </c>
      <c r="I84" s="45" t="str">
        <f t="shared" si="21"/>
        <v/>
      </c>
      <c r="J84" s="46"/>
    </row>
    <row r="85" spans="2:10" s="48" customFormat="1" outlineLevel="2" x14ac:dyDescent="0.2">
      <c r="B85" s="39" t="s">
        <v>44</v>
      </c>
      <c r="C85" s="39" t="s">
        <v>252</v>
      </c>
      <c r="D85" s="40">
        <v>340</v>
      </c>
      <c r="E85" s="41"/>
      <c r="F85" s="42" t="str">
        <f t="shared" si="19"/>
        <v/>
      </c>
      <c r="G85" s="43"/>
      <c r="H85" s="44" t="str">
        <f t="shared" si="20"/>
        <v/>
      </c>
      <c r="I85" s="45" t="str">
        <f t="shared" si="21"/>
        <v/>
      </c>
      <c r="J85" s="46"/>
    </row>
    <row r="86" spans="2:10" s="48" customFormat="1" outlineLevel="2" x14ac:dyDescent="0.2">
      <c r="B86" s="39" t="s">
        <v>3</v>
      </c>
      <c r="C86" s="39" t="s">
        <v>232</v>
      </c>
      <c r="D86" s="40">
        <v>490</v>
      </c>
      <c r="E86" s="41"/>
      <c r="F86" s="42" t="str">
        <f t="shared" si="19"/>
        <v/>
      </c>
      <c r="G86" s="43">
        <v>1</v>
      </c>
      <c r="H86" s="44">
        <f t="shared" si="20"/>
        <v>490</v>
      </c>
      <c r="I86" s="45">
        <f t="shared" si="21"/>
        <v>1</v>
      </c>
      <c r="J86" s="46"/>
    </row>
    <row r="87" spans="2:10" s="38" customFormat="1" outlineLevel="1" x14ac:dyDescent="0.2">
      <c r="B87" s="70" t="s">
        <v>12</v>
      </c>
      <c r="C87" s="68"/>
      <c r="D87" s="69"/>
      <c r="E87" s="53" t="s">
        <v>85</v>
      </c>
      <c r="F87" s="186">
        <f>SUBTOTAL(9,F88:F99)</f>
        <v>456</v>
      </c>
      <c r="G87" s="187" t="s">
        <v>85</v>
      </c>
      <c r="H87" s="188">
        <f>SUBTOTAL(9,H88:H99)</f>
        <v>0</v>
      </c>
      <c r="I87" s="189">
        <f>F87+H87</f>
        <v>456</v>
      </c>
      <c r="J87" s="70"/>
    </row>
    <row r="88" spans="2:10" s="48" customFormat="1" outlineLevel="2" x14ac:dyDescent="0.2">
      <c r="B88" s="59" t="s">
        <v>77</v>
      </c>
      <c r="C88" s="59" t="s">
        <v>78</v>
      </c>
      <c r="D88" s="71">
        <v>45</v>
      </c>
      <c r="E88" s="61">
        <v>1</v>
      </c>
      <c r="F88" s="62">
        <f t="shared" ref="F88:F97" si="22">IF(E88,D88*E88,"")</f>
        <v>45</v>
      </c>
      <c r="G88" s="63"/>
      <c r="H88" s="64" t="str">
        <f t="shared" ref="H88:H97" si="23">IF(G88,G88*D88,"")</f>
        <v/>
      </c>
      <c r="I88" s="65">
        <f t="shared" ref="I88:I99" si="24">IF(E88,1,IF(G88,1,""))</f>
        <v>1</v>
      </c>
      <c r="J88" s="66"/>
    </row>
    <row r="89" spans="2:10" s="48" customFormat="1" outlineLevel="2" x14ac:dyDescent="0.2">
      <c r="B89" s="59" t="s">
        <v>50</v>
      </c>
      <c r="C89" s="59" t="s">
        <v>5</v>
      </c>
      <c r="D89" s="71">
        <v>50</v>
      </c>
      <c r="E89" s="61">
        <v>1</v>
      </c>
      <c r="F89" s="62">
        <f t="shared" si="22"/>
        <v>50</v>
      </c>
      <c r="G89" s="63"/>
      <c r="H89" s="64" t="str">
        <f t="shared" si="23"/>
        <v/>
      </c>
      <c r="I89" s="65">
        <f t="shared" si="24"/>
        <v>1</v>
      </c>
      <c r="J89" s="66"/>
    </row>
    <row r="90" spans="2:10" s="48" customFormat="1" outlineLevel="2" x14ac:dyDescent="0.2">
      <c r="B90" s="59" t="s">
        <v>52</v>
      </c>
      <c r="C90" s="59" t="s">
        <v>53</v>
      </c>
      <c r="D90" s="60">
        <v>35</v>
      </c>
      <c r="E90" s="61">
        <v>1</v>
      </c>
      <c r="F90" s="62">
        <f t="shared" si="22"/>
        <v>35</v>
      </c>
      <c r="G90" s="63"/>
      <c r="H90" s="64" t="str">
        <f t="shared" si="23"/>
        <v/>
      </c>
      <c r="I90" s="65">
        <f t="shared" si="24"/>
        <v>1</v>
      </c>
      <c r="J90" s="66"/>
    </row>
    <row r="91" spans="2:10" s="48" customFormat="1" outlineLevel="2" x14ac:dyDescent="0.2">
      <c r="B91" s="59" t="s">
        <v>52</v>
      </c>
      <c r="C91" s="59" t="s">
        <v>96</v>
      </c>
      <c r="D91" s="60">
        <v>22</v>
      </c>
      <c r="E91" s="61">
        <v>1</v>
      </c>
      <c r="F91" s="62">
        <f t="shared" si="22"/>
        <v>22</v>
      </c>
      <c r="G91" s="63"/>
      <c r="H91" s="64" t="str">
        <f t="shared" si="23"/>
        <v/>
      </c>
      <c r="I91" s="65">
        <f t="shared" si="24"/>
        <v>1</v>
      </c>
      <c r="J91" s="66"/>
    </row>
    <row r="92" spans="2:10" s="48" customFormat="1" outlineLevel="2" x14ac:dyDescent="0.2">
      <c r="B92" s="59" t="s">
        <v>52</v>
      </c>
      <c r="C92" s="59" t="s">
        <v>210</v>
      </c>
      <c r="D92" s="60">
        <v>22</v>
      </c>
      <c r="E92" s="61">
        <v>1</v>
      </c>
      <c r="F92" s="62">
        <f t="shared" si="22"/>
        <v>22</v>
      </c>
      <c r="G92" s="63"/>
      <c r="H92" s="64" t="str">
        <f t="shared" si="23"/>
        <v/>
      </c>
      <c r="I92" s="65">
        <f t="shared" si="24"/>
        <v>1</v>
      </c>
      <c r="J92" s="66"/>
    </row>
    <row r="93" spans="2:10" s="48" customFormat="1" outlineLevel="2" x14ac:dyDescent="0.2">
      <c r="B93" s="59" t="s">
        <v>52</v>
      </c>
      <c r="C93" s="72" t="s">
        <v>54</v>
      </c>
      <c r="D93" s="60">
        <v>124</v>
      </c>
      <c r="E93" s="61">
        <v>1</v>
      </c>
      <c r="F93" s="62">
        <f t="shared" si="22"/>
        <v>124</v>
      </c>
      <c r="G93" s="63"/>
      <c r="H93" s="64" t="str">
        <f t="shared" si="23"/>
        <v/>
      </c>
      <c r="I93" s="65">
        <f t="shared" si="24"/>
        <v>1</v>
      </c>
      <c r="J93" s="66"/>
    </row>
    <row r="94" spans="2:10" s="48" customFormat="1" outlineLevel="2" x14ac:dyDescent="0.2">
      <c r="B94" s="59" t="s">
        <v>24</v>
      </c>
      <c r="C94" s="59" t="s">
        <v>37</v>
      </c>
      <c r="D94" s="60">
        <v>82</v>
      </c>
      <c r="E94" s="61">
        <v>1</v>
      </c>
      <c r="F94" s="62">
        <f t="shared" si="22"/>
        <v>82</v>
      </c>
      <c r="G94" s="63"/>
      <c r="H94" s="64" t="str">
        <f t="shared" si="23"/>
        <v/>
      </c>
      <c r="I94" s="65">
        <f t="shared" si="24"/>
        <v>1</v>
      </c>
      <c r="J94" s="66"/>
    </row>
    <row r="95" spans="2:10" s="48" customFormat="1" outlineLevel="2" x14ac:dyDescent="0.2">
      <c r="B95" s="59" t="s">
        <v>12</v>
      </c>
      <c r="C95" s="59" t="s">
        <v>7</v>
      </c>
      <c r="D95" s="60">
        <v>1</v>
      </c>
      <c r="E95" s="61">
        <v>1</v>
      </c>
      <c r="F95" s="62">
        <f t="shared" si="22"/>
        <v>1</v>
      </c>
      <c r="G95" s="63"/>
      <c r="H95" s="64" t="str">
        <f t="shared" si="23"/>
        <v/>
      </c>
      <c r="I95" s="65">
        <f t="shared" si="24"/>
        <v>1</v>
      </c>
      <c r="J95" s="66"/>
    </row>
    <row r="96" spans="2:10" s="48" customFormat="1" outlineLevel="2" x14ac:dyDescent="0.2">
      <c r="B96" s="59" t="s">
        <v>12</v>
      </c>
      <c r="C96" s="59" t="s">
        <v>21</v>
      </c>
      <c r="D96" s="60">
        <v>5</v>
      </c>
      <c r="E96" s="61"/>
      <c r="F96" s="62" t="str">
        <f t="shared" si="22"/>
        <v/>
      </c>
      <c r="G96" s="63"/>
      <c r="H96" s="64" t="str">
        <f t="shared" si="23"/>
        <v/>
      </c>
      <c r="I96" s="65" t="str">
        <f t="shared" si="24"/>
        <v/>
      </c>
      <c r="J96" s="66"/>
    </row>
    <row r="97" spans="2:10" s="48" customFormat="1" outlineLevel="2" x14ac:dyDescent="0.2">
      <c r="B97" s="59" t="s">
        <v>12</v>
      </c>
      <c r="C97" s="59" t="s">
        <v>51</v>
      </c>
      <c r="D97" s="60">
        <v>37</v>
      </c>
      <c r="E97" s="61"/>
      <c r="F97" s="62" t="str">
        <f t="shared" si="22"/>
        <v/>
      </c>
      <c r="G97" s="63"/>
      <c r="H97" s="64" t="str">
        <f t="shared" si="23"/>
        <v/>
      </c>
      <c r="I97" s="65" t="str">
        <f t="shared" si="24"/>
        <v/>
      </c>
      <c r="J97" s="66"/>
    </row>
    <row r="98" spans="2:10" s="48" customFormat="1" outlineLevel="2" x14ac:dyDescent="0.2">
      <c r="B98" s="59" t="s">
        <v>65</v>
      </c>
      <c r="C98" s="59" t="s">
        <v>87</v>
      </c>
      <c r="D98" s="60">
        <v>75</v>
      </c>
      <c r="E98" s="61">
        <v>1</v>
      </c>
      <c r="F98" s="62">
        <f>IF(E98,D98*E98,"")</f>
        <v>75</v>
      </c>
      <c r="G98" s="63"/>
      <c r="H98" s="64" t="str">
        <f>IF(G98,G98*D98,"")</f>
        <v/>
      </c>
      <c r="I98" s="65">
        <f t="shared" si="24"/>
        <v>1</v>
      </c>
      <c r="J98" s="66"/>
    </row>
    <row r="99" spans="2:10" s="48" customFormat="1" outlineLevel="2" x14ac:dyDescent="0.2">
      <c r="B99" s="59" t="s">
        <v>34</v>
      </c>
      <c r="C99" s="59" t="s">
        <v>34</v>
      </c>
      <c r="D99" s="60">
        <v>115</v>
      </c>
      <c r="E99" s="61"/>
      <c r="F99" s="62" t="str">
        <f>IF(E99,D99*E99,"")</f>
        <v/>
      </c>
      <c r="G99" s="63"/>
      <c r="H99" s="64" t="str">
        <f>IF(G99,G99*D99,"")</f>
        <v/>
      </c>
      <c r="I99" s="65" t="str">
        <f t="shared" si="24"/>
        <v/>
      </c>
      <c r="J99" s="66"/>
    </row>
    <row r="100" spans="2:10" s="38" customFormat="1" outlineLevel="1" x14ac:dyDescent="0.2">
      <c r="B100" s="34" t="s">
        <v>28</v>
      </c>
      <c r="C100" s="67"/>
      <c r="D100" s="36"/>
      <c r="E100" s="37" t="s">
        <v>85</v>
      </c>
      <c r="F100" s="178">
        <f>SUBTOTAL(9,F101:F105)</f>
        <v>5339</v>
      </c>
      <c r="G100" s="179" t="s">
        <v>85</v>
      </c>
      <c r="H100" s="180">
        <f>SUBTOTAL(9,H101:H105)</f>
        <v>0</v>
      </c>
      <c r="I100" s="181">
        <f>F100+H100</f>
        <v>5339</v>
      </c>
      <c r="J100" s="35"/>
    </row>
    <row r="101" spans="2:10" s="48" customFormat="1" outlineLevel="2" x14ac:dyDescent="0.2">
      <c r="B101" s="39" t="s">
        <v>27</v>
      </c>
      <c r="C101" s="39" t="s">
        <v>29</v>
      </c>
      <c r="D101" s="40">
        <v>1000</v>
      </c>
      <c r="E101" s="41">
        <v>2</v>
      </c>
      <c r="F101" s="42">
        <f>IF(E101,D101*E101,"")</f>
        <v>2000</v>
      </c>
      <c r="G101" s="43"/>
      <c r="H101" s="44" t="str">
        <f>IF(G101,G101*D101,"")</f>
        <v/>
      </c>
      <c r="I101" s="45">
        <f>IF(E101,1,IF(G101,1,""))</f>
        <v>1</v>
      </c>
      <c r="J101" s="46"/>
    </row>
    <row r="102" spans="2:10" s="48" customFormat="1" outlineLevel="2" x14ac:dyDescent="0.2">
      <c r="B102" s="39" t="s">
        <v>30</v>
      </c>
      <c r="C102" s="39" t="s">
        <v>36</v>
      </c>
      <c r="D102" s="40">
        <v>189</v>
      </c>
      <c r="E102" s="41">
        <v>1</v>
      </c>
      <c r="F102" s="42">
        <f>IF(E102,D102*E102,"")</f>
        <v>189</v>
      </c>
      <c r="G102" s="43"/>
      <c r="H102" s="44" t="str">
        <f>IF(G102,G102*D102,"")</f>
        <v/>
      </c>
      <c r="I102" s="45">
        <f>IF(E102,1,IF(G102,1,""))</f>
        <v>1</v>
      </c>
      <c r="J102" s="46"/>
    </row>
    <row r="103" spans="2:10" s="48" customFormat="1" outlineLevel="2" x14ac:dyDescent="0.2">
      <c r="B103" s="39" t="s">
        <v>30</v>
      </c>
      <c r="C103" s="39" t="s">
        <v>31</v>
      </c>
      <c r="D103" s="40">
        <v>360</v>
      </c>
      <c r="E103" s="41"/>
      <c r="F103" s="42" t="str">
        <f>IF(E103,D103*E103,"")</f>
        <v/>
      </c>
      <c r="G103" s="43"/>
      <c r="H103" s="44" t="str">
        <f>IF(G103,G103*D103,"")</f>
        <v/>
      </c>
      <c r="I103" s="45" t="str">
        <f>IF(E103,1,IF(G103,1,""))</f>
        <v/>
      </c>
      <c r="J103" s="46"/>
    </row>
    <row r="104" spans="2:10" s="48" customFormat="1" outlineLevel="2" x14ac:dyDescent="0.2">
      <c r="B104" s="39" t="s">
        <v>97</v>
      </c>
      <c r="C104" s="39" t="s">
        <v>107</v>
      </c>
      <c r="D104" s="40">
        <v>322</v>
      </c>
      <c r="E104" s="41"/>
      <c r="F104" s="42" t="str">
        <f>IF(E104,D104*E104,"")</f>
        <v/>
      </c>
      <c r="G104" s="43"/>
      <c r="H104" s="44" t="str">
        <f>IF(G104,G104*D104,"")</f>
        <v/>
      </c>
      <c r="I104" s="45"/>
      <c r="J104" s="46"/>
    </row>
    <row r="105" spans="2:10" s="48" customFormat="1" outlineLevel="2" x14ac:dyDescent="0.2">
      <c r="B105" s="39" t="s">
        <v>26</v>
      </c>
      <c r="C105" s="39" t="s">
        <v>241</v>
      </c>
      <c r="D105" s="40">
        <v>450</v>
      </c>
      <c r="E105" s="41">
        <v>7</v>
      </c>
      <c r="F105" s="42">
        <f>IF(E105,D105*E105,"")</f>
        <v>3150</v>
      </c>
      <c r="G105" s="43"/>
      <c r="H105" s="44" t="str">
        <f>IF(G105,G105*D105,"")</f>
        <v/>
      </c>
      <c r="I105" s="45">
        <f>IF(E105,1,IF(G105,1,""))</f>
        <v>1</v>
      </c>
      <c r="J105" s="46"/>
    </row>
    <row r="106" spans="2:10" x14ac:dyDescent="0.2">
      <c r="B106" s="48"/>
      <c r="C106" s="48"/>
      <c r="D106" s="73"/>
      <c r="E106" s="73"/>
      <c r="F106" s="73"/>
      <c r="G106" s="73"/>
      <c r="H106" s="73"/>
      <c r="I106" s="73"/>
      <c r="J106" s="48"/>
    </row>
    <row r="107" spans="2:10" x14ac:dyDescent="0.2">
      <c r="B107" s="1"/>
      <c r="C107" s="48"/>
      <c r="D107" s="73"/>
      <c r="E107" s="73"/>
      <c r="F107" s="73"/>
      <c r="G107" s="73"/>
      <c r="H107" s="73"/>
      <c r="I107" s="73"/>
      <c r="J107" s="48"/>
    </row>
    <row r="108" spans="2:10" x14ac:dyDescent="0.2">
      <c r="B108" s="48"/>
      <c r="C108" s="48"/>
      <c r="D108" s="73"/>
      <c r="E108" s="73"/>
      <c r="F108" s="73"/>
      <c r="G108" s="73"/>
      <c r="H108" s="73"/>
      <c r="I108" s="73"/>
      <c r="J108" s="48"/>
    </row>
    <row r="109" spans="2:10" x14ac:dyDescent="0.2">
      <c r="B109" s="48"/>
      <c r="C109" s="48"/>
      <c r="D109" s="73"/>
      <c r="E109" s="73"/>
      <c r="F109" s="73"/>
      <c r="G109" s="73"/>
      <c r="H109" s="73"/>
      <c r="I109" s="73"/>
      <c r="J109" s="48"/>
    </row>
    <row r="110" spans="2:10" x14ac:dyDescent="0.2">
      <c r="B110" s="48"/>
      <c r="C110" s="48"/>
      <c r="D110" s="73"/>
      <c r="E110" s="73"/>
      <c r="F110" s="73"/>
      <c r="G110" s="73"/>
      <c r="H110" s="73"/>
      <c r="I110" s="73"/>
      <c r="J110" s="48"/>
    </row>
    <row r="111" spans="2:10" x14ac:dyDescent="0.2">
      <c r="B111" s="48"/>
      <c r="C111" s="48"/>
      <c r="D111" s="73"/>
      <c r="E111" s="73"/>
      <c r="F111" s="73"/>
      <c r="G111" s="73"/>
      <c r="H111" s="73"/>
      <c r="I111" s="73"/>
      <c r="J111" s="48"/>
    </row>
    <row r="112" spans="2:10" x14ac:dyDescent="0.2">
      <c r="B112" s="48"/>
      <c r="C112" s="48"/>
      <c r="D112" s="73"/>
      <c r="E112" s="73"/>
      <c r="F112" s="73"/>
      <c r="G112" s="73"/>
      <c r="H112" s="73"/>
      <c r="I112" s="73"/>
      <c r="J112" s="48"/>
    </row>
    <row r="113" spans="2:10" x14ac:dyDescent="0.2">
      <c r="B113" s="48"/>
      <c r="C113" s="48"/>
      <c r="D113" s="73"/>
      <c r="E113" s="73"/>
      <c r="F113" s="73"/>
      <c r="G113" s="73"/>
      <c r="H113" s="73"/>
      <c r="I113" s="73"/>
      <c r="J113" s="48"/>
    </row>
    <row r="114" spans="2:10" x14ac:dyDescent="0.2">
      <c r="B114" s="48"/>
      <c r="C114" s="48"/>
      <c r="D114" s="73"/>
      <c r="E114" s="73"/>
      <c r="F114" s="73"/>
      <c r="G114" s="73"/>
      <c r="H114" s="73"/>
      <c r="I114" s="73"/>
      <c r="J114" s="48"/>
    </row>
    <row r="115" spans="2:10" x14ac:dyDescent="0.2">
      <c r="B115" s="48"/>
      <c r="C115" s="48"/>
      <c r="D115" s="73"/>
      <c r="E115" s="73"/>
      <c r="F115" s="73"/>
      <c r="G115" s="73"/>
      <c r="H115" s="73"/>
      <c r="I115" s="73"/>
      <c r="J115" s="48"/>
    </row>
    <row r="116" spans="2:10" x14ac:dyDescent="0.2">
      <c r="B116" s="48"/>
      <c r="C116" s="48"/>
      <c r="D116" s="73"/>
      <c r="E116" s="73"/>
      <c r="F116" s="73"/>
      <c r="G116" s="73"/>
      <c r="H116" s="73"/>
      <c r="I116" s="73"/>
      <c r="J116" s="48"/>
    </row>
    <row r="117" spans="2:10" x14ac:dyDescent="0.2">
      <c r="B117" s="48"/>
      <c r="C117" s="48"/>
      <c r="D117" s="73"/>
      <c r="E117" s="73"/>
      <c r="F117" s="73"/>
      <c r="G117" s="73"/>
      <c r="H117" s="73"/>
      <c r="I117" s="73"/>
      <c r="J117" s="48"/>
    </row>
    <row r="118" spans="2:10" x14ac:dyDescent="0.2">
      <c r="B118" s="48"/>
      <c r="C118" s="48"/>
      <c r="D118" s="73"/>
      <c r="E118" s="73"/>
      <c r="F118" s="73"/>
      <c r="G118" s="73"/>
      <c r="H118" s="73"/>
      <c r="I118" s="73"/>
      <c r="J118" s="48"/>
    </row>
    <row r="119" spans="2:10" x14ac:dyDescent="0.2">
      <c r="B119" s="48"/>
      <c r="C119" s="48"/>
      <c r="D119" s="73"/>
      <c r="E119" s="73"/>
      <c r="F119" s="73"/>
      <c r="G119" s="73"/>
      <c r="H119" s="73"/>
      <c r="I119" s="73"/>
      <c r="J119" s="48"/>
    </row>
    <row r="120" spans="2:10" x14ac:dyDescent="0.2">
      <c r="B120" s="48"/>
      <c r="C120" s="48"/>
      <c r="D120" s="73"/>
      <c r="E120" s="73"/>
      <c r="F120" s="73"/>
      <c r="G120" s="73"/>
      <c r="H120" s="73"/>
      <c r="I120" s="73"/>
      <c r="J120" s="48"/>
    </row>
    <row r="121" spans="2:10" x14ac:dyDescent="0.2">
      <c r="B121" s="48"/>
      <c r="C121" s="48"/>
      <c r="D121" s="73"/>
      <c r="E121" s="73"/>
      <c r="F121" s="73"/>
      <c r="G121" s="73"/>
      <c r="H121" s="73"/>
      <c r="I121" s="73"/>
      <c r="J121" s="48"/>
    </row>
    <row r="122" spans="2:10" x14ac:dyDescent="0.2">
      <c r="B122" s="48"/>
      <c r="C122" s="48"/>
      <c r="D122" s="73"/>
      <c r="E122" s="73"/>
      <c r="F122" s="73"/>
      <c r="G122" s="73"/>
      <c r="H122" s="73"/>
      <c r="I122" s="73"/>
      <c r="J122" s="48"/>
    </row>
    <row r="123" spans="2:10" x14ac:dyDescent="0.2">
      <c r="B123" s="48"/>
      <c r="C123" s="48"/>
      <c r="D123" s="73"/>
      <c r="E123" s="73"/>
      <c r="F123" s="73"/>
      <c r="G123" s="73"/>
      <c r="H123" s="73"/>
      <c r="I123" s="73"/>
      <c r="J123" s="48"/>
    </row>
    <row r="124" spans="2:10" x14ac:dyDescent="0.2">
      <c r="B124" s="48"/>
      <c r="C124" s="48"/>
      <c r="D124" s="73"/>
      <c r="E124" s="73"/>
      <c r="F124" s="73"/>
      <c r="G124" s="73"/>
      <c r="H124" s="73"/>
      <c r="I124" s="73"/>
      <c r="J124" s="48"/>
    </row>
    <row r="125" spans="2:10" x14ac:dyDescent="0.2">
      <c r="B125" s="48"/>
      <c r="C125" s="48"/>
      <c r="D125" s="73"/>
      <c r="E125" s="73"/>
      <c r="F125" s="73"/>
      <c r="G125" s="73"/>
      <c r="H125" s="73"/>
      <c r="I125" s="73"/>
      <c r="J125" s="48"/>
    </row>
    <row r="126" spans="2:10" x14ac:dyDescent="0.2">
      <c r="B126" s="48"/>
      <c r="C126" s="48"/>
      <c r="D126" s="73"/>
      <c r="E126" s="73"/>
      <c r="F126" s="73"/>
      <c r="G126" s="73"/>
      <c r="H126" s="73"/>
      <c r="I126" s="73"/>
      <c r="J126" s="48"/>
    </row>
    <row r="127" spans="2:10" x14ac:dyDescent="0.2">
      <c r="B127" s="48"/>
      <c r="C127" s="48"/>
      <c r="D127" s="73"/>
      <c r="E127" s="73"/>
      <c r="F127" s="73"/>
      <c r="G127" s="73"/>
      <c r="H127" s="73"/>
      <c r="I127" s="73"/>
      <c r="J127" s="48"/>
    </row>
    <row r="128" spans="2:10" x14ac:dyDescent="0.2">
      <c r="B128" s="48"/>
      <c r="C128" s="48"/>
      <c r="D128" s="73"/>
      <c r="E128" s="73"/>
      <c r="F128" s="73"/>
      <c r="G128" s="73"/>
      <c r="H128" s="73"/>
      <c r="I128" s="73"/>
      <c r="J128" s="48"/>
    </row>
    <row r="129" spans="2:10" x14ac:dyDescent="0.2">
      <c r="B129" s="48"/>
      <c r="C129" s="48"/>
      <c r="D129" s="73"/>
      <c r="E129" s="73"/>
      <c r="F129" s="73"/>
      <c r="G129" s="73"/>
      <c r="H129" s="73"/>
      <c r="I129" s="73"/>
      <c r="J129" s="48"/>
    </row>
    <row r="130" spans="2:10" x14ac:dyDescent="0.2">
      <c r="B130" s="48"/>
      <c r="C130" s="48"/>
      <c r="D130" s="73"/>
      <c r="E130" s="73"/>
      <c r="F130" s="73"/>
      <c r="G130" s="73"/>
      <c r="H130" s="73"/>
      <c r="I130" s="73"/>
      <c r="J130" s="48"/>
    </row>
    <row r="131" spans="2:10" x14ac:dyDescent="0.2">
      <c r="B131" s="48"/>
      <c r="C131" s="48"/>
      <c r="D131" s="73"/>
      <c r="E131" s="73"/>
      <c r="F131" s="73"/>
      <c r="G131" s="73"/>
      <c r="H131" s="73"/>
      <c r="I131" s="73"/>
      <c r="J131" s="48"/>
    </row>
    <row r="132" spans="2:10" x14ac:dyDescent="0.2">
      <c r="B132" s="48"/>
      <c r="C132" s="48"/>
      <c r="D132" s="73"/>
      <c r="E132" s="73"/>
      <c r="F132" s="73"/>
      <c r="G132" s="73"/>
      <c r="H132" s="73"/>
      <c r="I132" s="73"/>
      <c r="J132" s="48"/>
    </row>
    <row r="133" spans="2:10" x14ac:dyDescent="0.2">
      <c r="B133" s="48"/>
      <c r="C133" s="48"/>
      <c r="D133" s="73"/>
      <c r="E133" s="73"/>
      <c r="F133" s="73"/>
      <c r="G133" s="73"/>
      <c r="H133" s="73"/>
      <c r="I133" s="73"/>
      <c r="J133" s="48"/>
    </row>
    <row r="134" spans="2:10" x14ac:dyDescent="0.2">
      <c r="B134" s="48"/>
      <c r="C134" s="48"/>
      <c r="D134" s="73"/>
      <c r="E134" s="73"/>
      <c r="F134" s="73"/>
      <c r="G134" s="73"/>
      <c r="H134" s="73"/>
      <c r="I134" s="73"/>
      <c r="J134" s="48"/>
    </row>
    <row r="135" spans="2:10" x14ac:dyDescent="0.2">
      <c r="B135" s="48"/>
      <c r="C135" s="48"/>
      <c r="D135" s="73"/>
      <c r="E135" s="73"/>
      <c r="F135" s="73"/>
      <c r="G135" s="73"/>
      <c r="H135" s="73"/>
      <c r="I135" s="73"/>
      <c r="J135" s="48"/>
    </row>
    <row r="136" spans="2:10" x14ac:dyDescent="0.2">
      <c r="F136" s="75"/>
      <c r="H136" s="75"/>
      <c r="I136" s="75"/>
    </row>
    <row r="137" spans="2:10" x14ac:dyDescent="0.2">
      <c r="F137" s="75"/>
      <c r="H137" s="75"/>
      <c r="I137" s="75"/>
    </row>
    <row r="138" spans="2:10" x14ac:dyDescent="0.2">
      <c r="F138" s="75"/>
      <c r="H138" s="75"/>
      <c r="I138" s="75"/>
    </row>
    <row r="139" spans="2:10" x14ac:dyDescent="0.2">
      <c r="F139" s="75"/>
      <c r="H139" s="75"/>
      <c r="I139" s="75"/>
    </row>
    <row r="140" spans="2:10" x14ac:dyDescent="0.2">
      <c r="F140" s="75"/>
      <c r="H140" s="75"/>
      <c r="I140" s="75"/>
    </row>
    <row r="141" spans="2:10" x14ac:dyDescent="0.2">
      <c r="F141" s="75"/>
      <c r="H141" s="75"/>
      <c r="I141" s="75"/>
    </row>
    <row r="142" spans="2:10" x14ac:dyDescent="0.2">
      <c r="F142" s="75"/>
      <c r="H142" s="75"/>
      <c r="I142" s="75"/>
    </row>
    <row r="143" spans="2:10" x14ac:dyDescent="0.2">
      <c r="F143" s="75"/>
      <c r="H143" s="75"/>
      <c r="I143" s="75"/>
    </row>
    <row r="144" spans="2:10" x14ac:dyDescent="0.2">
      <c r="F144" s="75"/>
      <c r="H144" s="75"/>
      <c r="I144" s="75"/>
    </row>
    <row r="145" spans="6:9" x14ac:dyDescent="0.2">
      <c r="F145" s="75"/>
      <c r="H145" s="75"/>
      <c r="I145" s="75"/>
    </row>
    <row r="146" spans="6:9" x14ac:dyDescent="0.2">
      <c r="F146" s="75"/>
      <c r="H146" s="75"/>
      <c r="I146" s="75"/>
    </row>
    <row r="147" spans="6:9" x14ac:dyDescent="0.2">
      <c r="F147" s="75"/>
      <c r="H147" s="75"/>
      <c r="I147" s="75"/>
    </row>
    <row r="148" spans="6:9" x14ac:dyDescent="0.2">
      <c r="F148" s="75"/>
      <c r="H148" s="75"/>
      <c r="I148" s="75"/>
    </row>
    <row r="149" spans="6:9" x14ac:dyDescent="0.2">
      <c r="F149" s="75"/>
      <c r="H149" s="75"/>
      <c r="I149" s="75"/>
    </row>
    <row r="150" spans="6:9" x14ac:dyDescent="0.2">
      <c r="F150" s="75"/>
      <c r="H150" s="75"/>
      <c r="I150" s="75"/>
    </row>
    <row r="151" spans="6:9" x14ac:dyDescent="0.2">
      <c r="F151" s="75"/>
      <c r="H151" s="75"/>
      <c r="I151" s="75"/>
    </row>
    <row r="152" spans="6:9" x14ac:dyDescent="0.2">
      <c r="F152" s="75"/>
      <c r="H152" s="75"/>
      <c r="I152" s="75"/>
    </row>
    <row r="153" spans="6:9" x14ac:dyDescent="0.2">
      <c r="F153" s="75"/>
      <c r="H153" s="75"/>
      <c r="I153" s="75"/>
    </row>
    <row r="154" spans="6:9" x14ac:dyDescent="0.2">
      <c r="F154" s="75"/>
      <c r="H154" s="75"/>
      <c r="I154" s="75"/>
    </row>
    <row r="155" spans="6:9" x14ac:dyDescent="0.2">
      <c r="F155" s="75"/>
      <c r="H155" s="75"/>
      <c r="I155" s="75"/>
    </row>
    <row r="156" spans="6:9" x14ac:dyDescent="0.2">
      <c r="F156" s="75"/>
      <c r="H156" s="75"/>
      <c r="I156" s="75"/>
    </row>
    <row r="157" spans="6:9" x14ac:dyDescent="0.2">
      <c r="F157" s="75"/>
      <c r="H157" s="75"/>
      <c r="I157" s="75"/>
    </row>
    <row r="158" spans="6:9" x14ac:dyDescent="0.2">
      <c r="F158" s="75"/>
      <c r="H158" s="75"/>
      <c r="I158" s="75"/>
    </row>
    <row r="159" spans="6:9" x14ac:dyDescent="0.2">
      <c r="F159" s="75"/>
      <c r="H159" s="75"/>
      <c r="I159" s="75"/>
    </row>
    <row r="160" spans="6:9" x14ac:dyDescent="0.2">
      <c r="F160" s="75"/>
      <c r="H160" s="75"/>
      <c r="I160" s="75"/>
    </row>
    <row r="161" spans="6:9" x14ac:dyDescent="0.2">
      <c r="F161" s="75"/>
      <c r="H161" s="75"/>
      <c r="I161" s="75"/>
    </row>
    <row r="162" spans="6:9" x14ac:dyDescent="0.2">
      <c r="F162" s="75"/>
      <c r="H162" s="75"/>
      <c r="I162" s="75"/>
    </row>
    <row r="163" spans="6:9" x14ac:dyDescent="0.2">
      <c r="F163" s="75"/>
      <c r="H163" s="75"/>
      <c r="I163" s="75"/>
    </row>
    <row r="164" spans="6:9" x14ac:dyDescent="0.2">
      <c r="F164" s="75"/>
      <c r="H164" s="75"/>
      <c r="I164" s="75"/>
    </row>
    <row r="165" spans="6:9" x14ac:dyDescent="0.2">
      <c r="F165" s="75"/>
      <c r="H165" s="75"/>
      <c r="I165" s="75"/>
    </row>
    <row r="166" spans="6:9" x14ac:dyDescent="0.2">
      <c r="F166" s="75"/>
      <c r="H166" s="75"/>
      <c r="I166" s="75"/>
    </row>
    <row r="167" spans="6:9" x14ac:dyDescent="0.2">
      <c r="F167" s="75"/>
      <c r="H167" s="75"/>
      <c r="I167" s="75"/>
    </row>
    <row r="168" spans="6:9" x14ac:dyDescent="0.2">
      <c r="F168" s="75"/>
      <c r="H168" s="75"/>
      <c r="I168" s="75"/>
    </row>
    <row r="169" spans="6:9" x14ac:dyDescent="0.2">
      <c r="F169" s="75"/>
      <c r="H169" s="75"/>
      <c r="I169" s="75"/>
    </row>
    <row r="170" spans="6:9" x14ac:dyDescent="0.2">
      <c r="F170" s="75"/>
      <c r="H170" s="75"/>
      <c r="I170" s="75"/>
    </row>
    <row r="171" spans="6:9" x14ac:dyDescent="0.2">
      <c r="F171" s="75"/>
      <c r="H171" s="75"/>
      <c r="I171" s="75"/>
    </row>
    <row r="172" spans="6:9" x14ac:dyDescent="0.2">
      <c r="F172" s="75"/>
      <c r="H172" s="75"/>
      <c r="I172" s="75"/>
    </row>
    <row r="173" spans="6:9" x14ac:dyDescent="0.2">
      <c r="F173" s="75"/>
      <c r="H173" s="75"/>
      <c r="I173" s="75"/>
    </row>
    <row r="174" spans="6:9" x14ac:dyDescent="0.2">
      <c r="F174" s="75"/>
      <c r="H174" s="75"/>
      <c r="I174" s="75"/>
    </row>
  </sheetData>
  <sheetProtection algorithmName="SHA-512" hashValue="1I0WBucB7qq6xkceVQUaVgNjgx121WH57SG0ULz0Rs5fTTrqNaaZeWwnTHulfINdhPTTN3CSoYnX4/JotiOC8w==" saltValue="Ee2PMyXWz4bTFG9oZ1yiMQ==" spinCount="100000" sheet="1" formatCells="0" formatColumns="0" formatRows="0" insertColumns="0" insertRows="0" deleteRows="0" autoFilter="0"/>
  <mergeCells count="1">
    <mergeCell ref="B1:J1"/>
  </mergeCells>
  <phoneticPr fontId="2" type="noConversion"/>
  <conditionalFormatting sqref="B15:B27 G22:H27">
    <cfRule type="expression" dxfId="35" priority="3" stopIfTrue="1">
      <formula>RIGHT($B15,8)="Ergebnis"</formula>
    </cfRule>
  </conditionalFormatting>
  <conditionalFormatting sqref="B29:B39">
    <cfRule type="expression" dxfId="34" priority="59" stopIfTrue="1">
      <formula>RIGHT($B29,8)="Ergebnis"</formula>
    </cfRule>
  </conditionalFormatting>
  <conditionalFormatting sqref="B41:B51">
    <cfRule type="expression" dxfId="33" priority="5" stopIfTrue="1">
      <formula>RIGHT($B41,8)="Ergebnis"</formula>
    </cfRule>
  </conditionalFormatting>
  <conditionalFormatting sqref="B53:B59">
    <cfRule type="expression" dxfId="32" priority="37" stopIfTrue="1">
      <formula>RIGHT($B53,8)="Ergebnis"</formula>
    </cfRule>
  </conditionalFormatting>
  <conditionalFormatting sqref="B61:B66 G61:H66">
    <cfRule type="expression" dxfId="31" priority="1" stopIfTrue="1">
      <formula>RIGHT($B61,8)="Ergebnis"</formula>
    </cfRule>
  </conditionalFormatting>
  <conditionalFormatting sqref="B68:B77">
    <cfRule type="expression" dxfId="30" priority="15" stopIfTrue="1">
      <formula>RIGHT($B68,8)="Ergebnis"</formula>
    </cfRule>
  </conditionalFormatting>
  <conditionalFormatting sqref="B79:B86">
    <cfRule type="expression" dxfId="29" priority="2" stopIfTrue="1">
      <formula>RIGHT($B79,8)="Ergebnis"</formula>
    </cfRule>
  </conditionalFormatting>
  <conditionalFormatting sqref="B101:B105">
    <cfRule type="expression" dxfId="28" priority="40" stopIfTrue="1">
      <formula>RIGHT($B101,8)="Ergebnis"</formula>
    </cfRule>
  </conditionalFormatting>
  <conditionalFormatting sqref="C76:C77">
    <cfRule type="expression" dxfId="27" priority="21" stopIfTrue="1">
      <formula>RIGHT($B76,8)="Ergebnis"</formula>
    </cfRule>
  </conditionalFormatting>
  <conditionalFormatting sqref="E46:F51">
    <cfRule type="expression" dxfId="26" priority="6" stopIfTrue="1">
      <formula>RIGHT($B46,8)="Ergebnis"</formula>
    </cfRule>
  </conditionalFormatting>
  <conditionalFormatting sqref="E102:G102">
    <cfRule type="expression" dxfId="25" priority="187" stopIfTrue="1">
      <formula>RIGHT($B102,8)="Ergebnis"</formula>
    </cfRule>
  </conditionalFormatting>
  <conditionalFormatting sqref="E106:IO106">
    <cfRule type="expression" dxfId="24" priority="284" stopIfTrue="1">
      <formula>RIGHT(#REF!,8)="Ergebnis"</formula>
    </cfRule>
  </conditionalFormatting>
  <conditionalFormatting sqref="H15:H20 G16:G21 G68:H77 E74:E75 B88:B99 H94:H97">
    <cfRule type="expression" dxfId="23" priority="249" stopIfTrue="1">
      <formula>RIGHT($B15,8)="Ergebnis"</formula>
    </cfRule>
  </conditionalFormatting>
  <conditionalFormatting sqref="H101:H105">
    <cfRule type="expression" dxfId="22" priority="114" stopIfTrue="1">
      <formula>RIGHT($B101,8)="Ergebnis"</formula>
    </cfRule>
  </conditionalFormatting>
  <conditionalFormatting sqref="I2 K2:IO2 E2:E10 I3:IO10">
    <cfRule type="expression" dxfId="21" priority="308" stopIfTrue="1">
      <formula>RIGHT(#REF!,8)="Ergebnis"</formula>
    </cfRule>
  </conditionalFormatting>
  <hyperlinks>
    <hyperlink ref="J2" r:id="rId1" display="TrekkingTrails.de" xr:uid="{00000000-0004-0000-0200-000000000000}"/>
  </hyperlinks>
  <pageMargins left="0.78740157499999996" right="0.78740157499999996" top="0.984251969" bottom="0.984251969" header="0.4921259845" footer="0.4921259845"/>
  <pageSetup paperSize="9" scale="47" orientation="portrait" r:id="rId2"/>
  <headerFooter alignWithMargins="0"/>
  <ignoredErrors>
    <ignoredError sqref="I67 I78 I87 I100 I52 I40 I28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B79E-0926-4500-9040-75E569A3A432}">
  <sheetPr codeName="Tabelle5">
    <outlinePr summaryBelow="0"/>
    <pageSetUpPr fitToPage="1"/>
  </sheetPr>
  <dimension ref="B1:Q171"/>
  <sheetViews>
    <sheetView showGridLines="0" zoomScaleNormal="100" zoomScalePageLayoutView="80" workbookViewId="0">
      <pane ySplit="16" topLeftCell="A17" activePane="bottomLeft" state="frozen"/>
      <selection pane="bottomLeft"/>
    </sheetView>
  </sheetViews>
  <sheetFormatPr baseColWidth="10" defaultColWidth="10.7109375" defaultRowHeight="12.75" outlineLevelRow="2" x14ac:dyDescent="0.2"/>
  <cols>
    <col min="1" max="1" width="5.5703125" style="74" customWidth="1"/>
    <col min="2" max="2" width="26.140625" style="74" customWidth="1"/>
    <col min="3" max="3" width="9.140625" style="75" bestFit="1" customWidth="1"/>
    <col min="4" max="4" width="4.42578125" style="75" bestFit="1" customWidth="1"/>
    <col min="5" max="5" width="13.140625" style="76" bestFit="1" customWidth="1"/>
    <col min="6" max="6" width="6.140625" style="75" bestFit="1" customWidth="1"/>
    <col min="7" max="7" width="12" style="76" customWidth="1"/>
    <col min="8" max="8" width="10.5703125" style="76" customWidth="1"/>
    <col min="9" max="9" width="5.7109375" style="74" customWidth="1"/>
    <col min="10" max="10" width="26.140625" style="74" customWidth="1"/>
    <col min="11" max="11" width="9.140625" style="75" bestFit="1" customWidth="1"/>
    <col min="12" max="12" width="4.42578125" style="75" bestFit="1" customWidth="1"/>
    <col min="13" max="13" width="13.140625" style="76" bestFit="1" customWidth="1"/>
    <col min="14" max="14" width="6.140625" style="75" bestFit="1" customWidth="1"/>
    <col min="15" max="15" width="12" style="76" customWidth="1"/>
    <col min="16" max="16" width="10.5703125" style="76" customWidth="1"/>
    <col min="17" max="16384" width="10.7109375" style="74"/>
  </cols>
  <sheetData>
    <row r="1" spans="2:16" s="24" customFormat="1" ht="36.6" customHeight="1" x14ac:dyDescent="0.2">
      <c r="B1" s="272" t="s">
        <v>302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2:16" s="24" customFormat="1" ht="13.35" customHeight="1" x14ac:dyDescent="0.2">
      <c r="B2" s="26">
        <f>E16-E97</f>
        <v>8942</v>
      </c>
      <c r="D2" s="27"/>
      <c r="H2" s="27"/>
      <c r="J2" s="26">
        <f>M16-M97</f>
        <v>5360</v>
      </c>
      <c r="L2" s="27"/>
      <c r="P2" s="2" t="s">
        <v>311</v>
      </c>
    </row>
    <row r="3" spans="2:16" s="24" customFormat="1" ht="13.35" customHeight="1" x14ac:dyDescent="0.2">
      <c r="B3" s="77" t="s">
        <v>267</v>
      </c>
      <c r="D3" s="27"/>
      <c r="H3" s="27"/>
      <c r="J3" s="77" t="s">
        <v>293</v>
      </c>
      <c r="L3" s="27"/>
      <c r="P3" s="27"/>
    </row>
    <row r="4" spans="2:16" s="24" customFormat="1" ht="13.35" customHeight="1" x14ac:dyDescent="0.2">
      <c r="B4" s="78"/>
      <c r="C4" s="79"/>
      <c r="D4" s="27"/>
      <c r="H4" s="27"/>
      <c r="J4" s="78"/>
      <c r="K4" s="79"/>
      <c r="L4" s="27"/>
      <c r="P4" s="27"/>
    </row>
    <row r="5" spans="2:16" s="24" customFormat="1" ht="13.35" customHeight="1" x14ac:dyDescent="0.2">
      <c r="B5" s="78"/>
      <c r="C5" s="79"/>
      <c r="D5" s="27"/>
      <c r="H5" s="27"/>
      <c r="J5" s="78"/>
      <c r="K5" s="79"/>
      <c r="L5" s="27"/>
      <c r="P5" s="27"/>
    </row>
    <row r="6" spans="2:16" s="24" customFormat="1" ht="13.35" customHeight="1" x14ac:dyDescent="0.2">
      <c r="B6" s="25" t="s">
        <v>294</v>
      </c>
      <c r="C6" s="26">
        <f>E16-E97</f>
        <v>8942</v>
      </c>
      <c r="D6" s="27"/>
      <c r="H6" s="27"/>
      <c r="J6" s="25" t="s">
        <v>73</v>
      </c>
      <c r="K6" s="26">
        <f>M16-M97</f>
        <v>5360</v>
      </c>
      <c r="L6" s="27"/>
      <c r="P6" s="27"/>
    </row>
    <row r="7" spans="2:16" s="24" customFormat="1" ht="13.35" customHeight="1" x14ac:dyDescent="0.2">
      <c r="B7" s="25" t="s">
        <v>28</v>
      </c>
      <c r="C7" s="26">
        <f>E97</f>
        <v>4850</v>
      </c>
      <c r="D7" s="27"/>
      <c r="H7" s="27"/>
      <c r="J7" s="25" t="s">
        <v>294</v>
      </c>
      <c r="K7" s="26">
        <f>M97</f>
        <v>4510</v>
      </c>
      <c r="L7" s="27"/>
      <c r="P7" s="27"/>
    </row>
    <row r="8" spans="2:16" s="24" customFormat="1" ht="13.35" customHeight="1" x14ac:dyDescent="0.2">
      <c r="B8" s="25" t="s">
        <v>72</v>
      </c>
      <c r="C8" s="26">
        <f>G16</f>
        <v>2940</v>
      </c>
      <c r="D8" s="27"/>
      <c r="H8" s="27"/>
      <c r="J8" s="25" t="s">
        <v>74</v>
      </c>
      <c r="K8" s="26">
        <f>O16</f>
        <v>2814</v>
      </c>
      <c r="L8" s="27"/>
      <c r="P8" s="27"/>
    </row>
    <row r="9" spans="2:16" s="24" customFormat="1" ht="13.35" customHeight="1" x14ac:dyDescent="0.2">
      <c r="B9" s="78"/>
      <c r="C9" s="78"/>
      <c r="D9" s="27"/>
      <c r="H9" s="27"/>
      <c r="J9" s="78"/>
      <c r="K9" s="78"/>
      <c r="L9" s="27"/>
      <c r="P9" s="27"/>
    </row>
    <row r="10" spans="2:16" s="24" customFormat="1" ht="13.35" customHeight="1" x14ac:dyDescent="0.2">
      <c r="B10" s="78"/>
      <c r="C10" s="79"/>
      <c r="D10" s="27"/>
      <c r="H10" s="27"/>
      <c r="J10" s="78"/>
      <c r="K10" s="79"/>
      <c r="L10" s="27"/>
      <c r="P10" s="27"/>
    </row>
    <row r="11" spans="2:16" s="24" customFormat="1" ht="13.35" customHeight="1" x14ac:dyDescent="0.2">
      <c r="B11" s="78"/>
      <c r="C11" s="79"/>
      <c r="D11" s="27"/>
      <c r="H11" s="27"/>
      <c r="J11" s="78"/>
      <c r="K11" s="79"/>
      <c r="L11" s="27"/>
      <c r="P11" s="27"/>
    </row>
    <row r="12" spans="2:16" s="24" customFormat="1" ht="13.35" customHeight="1" x14ac:dyDescent="0.2">
      <c r="B12" s="78"/>
      <c r="C12" s="79"/>
      <c r="D12" s="27"/>
      <c r="H12" s="27"/>
      <c r="J12" s="78"/>
      <c r="K12" s="79"/>
      <c r="L12" s="27"/>
      <c r="P12" s="27"/>
    </row>
    <row r="13" spans="2:16" s="24" customFormat="1" ht="13.35" customHeight="1" x14ac:dyDescent="0.2">
      <c r="B13" s="78"/>
      <c r="C13" s="79"/>
      <c r="D13" s="27"/>
      <c r="H13" s="27"/>
      <c r="J13" s="78"/>
      <c r="K13" s="79"/>
      <c r="L13" s="27"/>
      <c r="P13" s="27"/>
    </row>
    <row r="14" spans="2:16" s="24" customFormat="1" ht="78.95" customHeight="1" x14ac:dyDescent="0.2">
      <c r="B14" s="31"/>
      <c r="C14" s="31"/>
      <c r="D14" s="27"/>
      <c r="H14" s="27"/>
      <c r="J14" s="31"/>
      <c r="K14" s="31"/>
      <c r="L14" s="27"/>
      <c r="P14" s="27"/>
    </row>
    <row r="15" spans="2:16" s="32" customFormat="1" ht="15" x14ac:dyDescent="0.2">
      <c r="B15" s="134" t="s">
        <v>63</v>
      </c>
      <c r="C15" s="135" t="s">
        <v>1</v>
      </c>
      <c r="D15" s="136" t="s">
        <v>75</v>
      </c>
      <c r="E15" s="137" t="s">
        <v>71</v>
      </c>
      <c r="F15" s="135" t="s">
        <v>75</v>
      </c>
      <c r="G15" s="138" t="s">
        <v>72</v>
      </c>
      <c r="H15" s="145" t="s">
        <v>32</v>
      </c>
      <c r="J15" s="134" t="s">
        <v>63</v>
      </c>
      <c r="K15" s="135" t="s">
        <v>1</v>
      </c>
      <c r="L15" s="136" t="s">
        <v>75</v>
      </c>
      <c r="M15" s="137" t="s">
        <v>71</v>
      </c>
      <c r="N15" s="135" t="s">
        <v>75</v>
      </c>
      <c r="O15" s="138" t="s">
        <v>72</v>
      </c>
      <c r="P15" s="145" t="s">
        <v>32</v>
      </c>
    </row>
    <row r="16" spans="2:16" s="33" customFormat="1" ht="11.25" x14ac:dyDescent="0.2">
      <c r="B16" s="140"/>
      <c r="C16" s="141"/>
      <c r="D16" s="142"/>
      <c r="E16" s="143">
        <f>E17+E32+E38+E50+E59+E66+E75+E84+E97</f>
        <v>13792</v>
      </c>
      <c r="F16" s="143"/>
      <c r="G16" s="144">
        <f>SUBTOTAL(9,G18:G102)</f>
        <v>2940</v>
      </c>
      <c r="H16" s="146">
        <f>E16+G16</f>
        <v>16732</v>
      </c>
      <c r="J16" s="140"/>
      <c r="K16" s="141"/>
      <c r="L16" s="142"/>
      <c r="M16" s="143">
        <f>M17+M32+M38+M50+M59+M66+M75+M84+M97</f>
        <v>9870</v>
      </c>
      <c r="N16" s="143"/>
      <c r="O16" s="144">
        <f>SUBTOTAL(9,O18:O102)</f>
        <v>2814</v>
      </c>
      <c r="P16" s="146">
        <f>M16+O16</f>
        <v>12684</v>
      </c>
    </row>
    <row r="17" spans="2:17" s="38" customFormat="1" outlineLevel="1" x14ac:dyDescent="0.2">
      <c r="B17" s="34" t="s">
        <v>11</v>
      </c>
      <c r="C17" s="36"/>
      <c r="D17" s="37" t="s">
        <v>85</v>
      </c>
      <c r="E17" s="175">
        <f>SUBTOTAL(9,E18:E31)</f>
        <v>2129</v>
      </c>
      <c r="F17" s="37" t="s">
        <v>85</v>
      </c>
      <c r="G17" s="177">
        <f>SUBTOTAL(9,G18:G31)</f>
        <v>629</v>
      </c>
      <c r="H17" s="241">
        <f>E17+G17</f>
        <v>2758</v>
      </c>
      <c r="I17" s="242"/>
      <c r="J17" s="34" t="s">
        <v>11</v>
      </c>
      <c r="K17" s="36"/>
      <c r="L17" s="37" t="s">
        <v>85</v>
      </c>
      <c r="M17" s="175">
        <f>SUBTOTAL(9,M18:M31)</f>
        <v>2088</v>
      </c>
      <c r="N17" s="37" t="s">
        <v>85</v>
      </c>
      <c r="O17" s="177">
        <f>SUBTOTAL(9,O18:O31)</f>
        <v>613</v>
      </c>
      <c r="P17" s="241">
        <f>M17+O17</f>
        <v>2701</v>
      </c>
      <c r="Q17" s="242"/>
    </row>
    <row r="18" spans="2:17" s="48" customFormat="1" outlineLevel="2" x14ac:dyDescent="0.2">
      <c r="B18" s="39" t="s">
        <v>201</v>
      </c>
      <c r="C18" s="40">
        <v>178</v>
      </c>
      <c r="D18" s="41">
        <v>1</v>
      </c>
      <c r="E18" s="42">
        <f t="shared" ref="E18" si="0">IF(D18,C18*D18,"")</f>
        <v>178</v>
      </c>
      <c r="F18" s="43"/>
      <c r="G18" s="44" t="str">
        <f t="shared" ref="G18" si="1">IF(F18,F18*C18,"")</f>
        <v/>
      </c>
      <c r="H18" s="80">
        <f>IF(D18,1,IF(F18,1,""))</f>
        <v>1</v>
      </c>
      <c r="I18" s="47"/>
      <c r="J18" s="39" t="s">
        <v>296</v>
      </c>
      <c r="K18" s="40">
        <v>185</v>
      </c>
      <c r="L18" s="41">
        <v>1</v>
      </c>
      <c r="M18" s="42">
        <f t="shared" ref="M18:M29" si="2">IF(L18,K18*L18,"")</f>
        <v>185</v>
      </c>
      <c r="N18" s="43"/>
      <c r="O18" s="44" t="str">
        <f t="shared" ref="O18:O31" si="3">IF(N18,N18*K18,"")</f>
        <v/>
      </c>
      <c r="P18" s="80">
        <f>IF(L18,1,IF(N18,1,""))</f>
        <v>1</v>
      </c>
    </row>
    <row r="19" spans="2:17" s="48" customFormat="1" outlineLevel="2" x14ac:dyDescent="0.2">
      <c r="B19" s="39" t="s">
        <v>202</v>
      </c>
      <c r="C19" s="40">
        <v>67</v>
      </c>
      <c r="D19" s="41">
        <v>2</v>
      </c>
      <c r="E19" s="42">
        <f t="shared" ref="E19:E31" si="4">IF(D19,C19*D19,"")</f>
        <v>134</v>
      </c>
      <c r="F19" s="43">
        <v>1</v>
      </c>
      <c r="G19" s="44">
        <f t="shared" ref="G19:G31" si="5">IF(F19,F19*C19,"")</f>
        <v>67</v>
      </c>
      <c r="H19" s="80"/>
      <c r="I19" s="47"/>
      <c r="J19" s="39" t="s">
        <v>295</v>
      </c>
      <c r="K19" s="40">
        <v>87</v>
      </c>
      <c r="L19" s="41"/>
      <c r="M19" s="42"/>
      <c r="N19" s="43">
        <v>1</v>
      </c>
      <c r="O19" s="44"/>
      <c r="P19" s="80"/>
    </row>
    <row r="20" spans="2:17" s="48" customFormat="1" outlineLevel="2" x14ac:dyDescent="0.2">
      <c r="B20" s="39" t="s">
        <v>48</v>
      </c>
      <c r="C20" s="40">
        <v>45</v>
      </c>
      <c r="D20" s="41">
        <v>2</v>
      </c>
      <c r="E20" s="42">
        <f t="shared" si="4"/>
        <v>90</v>
      </c>
      <c r="F20" s="43">
        <v>1</v>
      </c>
      <c r="G20" s="44">
        <f t="shared" si="5"/>
        <v>45</v>
      </c>
      <c r="H20" s="80">
        <f t="shared" ref="H20:H31" si="6">IF(D19,1,IF(F19,1,""))</f>
        <v>1</v>
      </c>
      <c r="I20" s="47"/>
      <c r="J20" s="39" t="s">
        <v>202</v>
      </c>
      <c r="K20" s="40">
        <v>65</v>
      </c>
      <c r="L20" s="41">
        <v>2</v>
      </c>
      <c r="M20" s="42">
        <f t="shared" si="2"/>
        <v>130</v>
      </c>
      <c r="N20" s="43">
        <v>1</v>
      </c>
      <c r="O20" s="44">
        <f t="shared" si="3"/>
        <v>65</v>
      </c>
      <c r="P20" s="80">
        <f t="shared" ref="P20:P31" si="7">IF(L20,1,IF(N20,1,""))</f>
        <v>1</v>
      </c>
    </row>
    <row r="21" spans="2:17" s="48" customFormat="1" outlineLevel="2" x14ac:dyDescent="0.2">
      <c r="B21" s="49" t="s">
        <v>203</v>
      </c>
      <c r="C21" s="40">
        <v>330</v>
      </c>
      <c r="D21" s="41">
        <v>1</v>
      </c>
      <c r="E21" s="42">
        <f t="shared" si="4"/>
        <v>330</v>
      </c>
      <c r="F21" s="43"/>
      <c r="G21" s="44" t="str">
        <f t="shared" si="5"/>
        <v/>
      </c>
      <c r="H21" s="80">
        <f t="shared" si="6"/>
        <v>1</v>
      </c>
      <c r="I21" s="47"/>
      <c r="J21" s="39" t="s">
        <v>48</v>
      </c>
      <c r="K21" s="40">
        <v>45</v>
      </c>
      <c r="L21" s="41">
        <v>2</v>
      </c>
      <c r="M21" s="42">
        <f t="shared" si="2"/>
        <v>90</v>
      </c>
      <c r="N21" s="43">
        <v>1</v>
      </c>
      <c r="O21" s="44">
        <f t="shared" si="3"/>
        <v>45</v>
      </c>
      <c r="P21" s="80">
        <f t="shared" si="7"/>
        <v>1</v>
      </c>
    </row>
    <row r="22" spans="2:17" s="48" customFormat="1" outlineLevel="2" x14ac:dyDescent="0.2">
      <c r="B22" s="39" t="s">
        <v>49</v>
      </c>
      <c r="C22" s="40">
        <v>127</v>
      </c>
      <c r="D22" s="41">
        <v>2</v>
      </c>
      <c r="E22" s="42">
        <f t="shared" si="4"/>
        <v>254</v>
      </c>
      <c r="F22" s="43">
        <v>1</v>
      </c>
      <c r="G22" s="44">
        <f t="shared" si="5"/>
        <v>127</v>
      </c>
      <c r="H22" s="80">
        <f t="shared" si="6"/>
        <v>1</v>
      </c>
      <c r="I22" s="47"/>
      <c r="J22" s="49" t="s">
        <v>203</v>
      </c>
      <c r="K22" s="40">
        <v>330</v>
      </c>
      <c r="L22" s="41">
        <v>1</v>
      </c>
      <c r="M22" s="42">
        <f t="shared" si="2"/>
        <v>330</v>
      </c>
      <c r="N22" s="43"/>
      <c r="O22" s="44" t="str">
        <f t="shared" si="3"/>
        <v/>
      </c>
      <c r="P22" s="80">
        <f t="shared" si="7"/>
        <v>1</v>
      </c>
    </row>
    <row r="23" spans="2:17" s="48" customFormat="1" outlineLevel="2" x14ac:dyDescent="0.2">
      <c r="B23" s="39" t="s">
        <v>253</v>
      </c>
      <c r="C23" s="40">
        <v>186</v>
      </c>
      <c r="D23" s="41">
        <v>1</v>
      </c>
      <c r="E23" s="42">
        <f t="shared" si="4"/>
        <v>186</v>
      </c>
      <c r="F23" s="43"/>
      <c r="G23" s="44" t="str">
        <f t="shared" si="5"/>
        <v/>
      </c>
      <c r="H23" s="80">
        <f t="shared" si="6"/>
        <v>1</v>
      </c>
      <c r="I23" s="47"/>
      <c r="J23" s="39" t="s">
        <v>49</v>
      </c>
      <c r="K23" s="40">
        <v>127</v>
      </c>
      <c r="L23" s="41">
        <v>2</v>
      </c>
      <c r="M23" s="42">
        <f t="shared" si="2"/>
        <v>254</v>
      </c>
      <c r="N23" s="43">
        <v>1</v>
      </c>
      <c r="O23" s="44">
        <f t="shared" si="3"/>
        <v>127</v>
      </c>
      <c r="P23" s="80">
        <f t="shared" si="7"/>
        <v>1</v>
      </c>
    </row>
    <row r="24" spans="2:17" s="48" customFormat="1" outlineLevel="2" x14ac:dyDescent="0.2">
      <c r="B24" s="39" t="s">
        <v>244</v>
      </c>
      <c r="C24" s="40">
        <v>320</v>
      </c>
      <c r="D24" s="41">
        <v>1</v>
      </c>
      <c r="E24" s="42">
        <f t="shared" si="4"/>
        <v>320</v>
      </c>
      <c r="F24" s="43">
        <v>1</v>
      </c>
      <c r="G24" s="44">
        <f t="shared" si="5"/>
        <v>320</v>
      </c>
      <c r="H24" s="80">
        <f t="shared" si="6"/>
        <v>1</v>
      </c>
      <c r="I24" s="47"/>
      <c r="J24" s="39" t="s">
        <v>253</v>
      </c>
      <c r="K24" s="40">
        <v>186</v>
      </c>
      <c r="L24" s="41">
        <v>1</v>
      </c>
      <c r="M24" s="42">
        <f t="shared" si="2"/>
        <v>186</v>
      </c>
      <c r="N24" s="43"/>
      <c r="O24" s="44" t="str">
        <f t="shared" si="3"/>
        <v/>
      </c>
      <c r="P24" s="80">
        <f t="shared" si="7"/>
        <v>1</v>
      </c>
    </row>
    <row r="25" spans="2:17" s="48" customFormat="1" outlineLevel="2" x14ac:dyDescent="0.2">
      <c r="B25" s="39" t="s">
        <v>268</v>
      </c>
      <c r="C25" s="40">
        <v>220</v>
      </c>
      <c r="D25" s="41"/>
      <c r="E25" s="42" t="str">
        <f t="shared" si="4"/>
        <v/>
      </c>
      <c r="F25" s="43"/>
      <c r="G25" s="44" t="str">
        <f t="shared" si="5"/>
        <v/>
      </c>
      <c r="H25" s="80">
        <f t="shared" si="6"/>
        <v>1</v>
      </c>
      <c r="I25" s="47"/>
      <c r="J25" s="39" t="s">
        <v>244</v>
      </c>
      <c r="K25" s="40">
        <v>300</v>
      </c>
      <c r="L25" s="41">
        <v>1</v>
      </c>
      <c r="M25" s="42">
        <f t="shared" si="2"/>
        <v>300</v>
      </c>
      <c r="N25" s="43">
        <v>1</v>
      </c>
      <c r="O25" s="44">
        <f t="shared" si="3"/>
        <v>300</v>
      </c>
      <c r="P25" s="80">
        <f t="shared" si="7"/>
        <v>1</v>
      </c>
    </row>
    <row r="26" spans="2:17" s="48" customFormat="1" outlineLevel="2" x14ac:dyDescent="0.2">
      <c r="B26" s="39" t="s">
        <v>269</v>
      </c>
      <c r="C26" s="40">
        <v>514</v>
      </c>
      <c r="D26" s="41">
        <v>1</v>
      </c>
      <c r="E26" s="42">
        <f t="shared" si="4"/>
        <v>514</v>
      </c>
      <c r="F26" s="43"/>
      <c r="G26" s="44" t="str">
        <f t="shared" si="5"/>
        <v/>
      </c>
      <c r="H26" s="80" t="str">
        <f t="shared" si="6"/>
        <v/>
      </c>
      <c r="I26" s="47"/>
      <c r="J26" s="39" t="s">
        <v>268</v>
      </c>
      <c r="K26" s="40">
        <v>180</v>
      </c>
      <c r="L26" s="41"/>
      <c r="M26" s="42" t="str">
        <f t="shared" si="2"/>
        <v/>
      </c>
      <c r="N26" s="43"/>
      <c r="O26" s="44" t="str">
        <f t="shared" si="3"/>
        <v/>
      </c>
      <c r="P26" s="80" t="str">
        <f t="shared" si="7"/>
        <v/>
      </c>
    </row>
    <row r="27" spans="2:17" s="48" customFormat="1" outlineLevel="2" x14ac:dyDescent="0.2">
      <c r="B27" s="39" t="s">
        <v>25</v>
      </c>
      <c r="C27" s="40">
        <v>26</v>
      </c>
      <c r="D27" s="41"/>
      <c r="E27" s="42" t="str">
        <f t="shared" si="4"/>
        <v/>
      </c>
      <c r="F27" s="43">
        <v>1</v>
      </c>
      <c r="G27" s="44">
        <f t="shared" si="5"/>
        <v>26</v>
      </c>
      <c r="H27" s="80">
        <f t="shared" si="6"/>
        <v>1</v>
      </c>
      <c r="I27" s="47"/>
      <c r="J27" s="39" t="s">
        <v>269</v>
      </c>
      <c r="K27" s="40">
        <v>490</v>
      </c>
      <c r="L27" s="41">
        <v>1</v>
      </c>
      <c r="M27" s="42">
        <f t="shared" si="2"/>
        <v>490</v>
      </c>
      <c r="N27" s="43"/>
      <c r="O27" s="44" t="str">
        <f t="shared" si="3"/>
        <v/>
      </c>
      <c r="P27" s="80">
        <f t="shared" si="7"/>
        <v>1</v>
      </c>
    </row>
    <row r="28" spans="2:17" s="48" customFormat="1" outlineLevel="2" x14ac:dyDescent="0.2">
      <c r="B28" s="39" t="s">
        <v>204</v>
      </c>
      <c r="C28" s="40">
        <v>57</v>
      </c>
      <c r="D28" s="41">
        <v>1</v>
      </c>
      <c r="E28" s="42">
        <f t="shared" si="4"/>
        <v>57</v>
      </c>
      <c r="F28" s="43"/>
      <c r="G28" s="44" t="str">
        <f t="shared" si="5"/>
        <v/>
      </c>
      <c r="H28" s="80">
        <f t="shared" si="6"/>
        <v>1</v>
      </c>
      <c r="I28" s="47"/>
      <c r="J28" s="39" t="s">
        <v>25</v>
      </c>
      <c r="K28" s="40">
        <v>26</v>
      </c>
      <c r="L28" s="41"/>
      <c r="M28" s="42" t="str">
        <f t="shared" si="2"/>
        <v/>
      </c>
      <c r="N28" s="43">
        <v>1</v>
      </c>
      <c r="O28" s="44">
        <f t="shared" si="3"/>
        <v>26</v>
      </c>
      <c r="P28" s="80">
        <f t="shared" si="7"/>
        <v>1</v>
      </c>
    </row>
    <row r="29" spans="2:17" s="48" customFormat="1" outlineLevel="2" x14ac:dyDescent="0.2">
      <c r="B29" s="39" t="s">
        <v>80</v>
      </c>
      <c r="C29" s="40">
        <v>66</v>
      </c>
      <c r="D29" s="41">
        <v>1</v>
      </c>
      <c r="E29" s="42">
        <f t="shared" si="4"/>
        <v>66</v>
      </c>
      <c r="F29" s="43"/>
      <c r="G29" s="44" t="str">
        <f t="shared" si="5"/>
        <v/>
      </c>
      <c r="H29" s="80">
        <f t="shared" si="6"/>
        <v>1</v>
      </c>
      <c r="I29" s="47"/>
      <c r="J29" s="39" t="s">
        <v>204</v>
      </c>
      <c r="K29" s="40">
        <v>57</v>
      </c>
      <c r="L29" s="41">
        <v>1</v>
      </c>
      <c r="M29" s="42">
        <f t="shared" si="2"/>
        <v>57</v>
      </c>
      <c r="N29" s="43"/>
      <c r="O29" s="44" t="str">
        <f t="shared" si="3"/>
        <v/>
      </c>
      <c r="P29" s="80">
        <f t="shared" si="7"/>
        <v>1</v>
      </c>
    </row>
    <row r="30" spans="2:17" s="48" customFormat="1" outlineLevel="2" x14ac:dyDescent="0.2">
      <c r="B30" s="39" t="s">
        <v>275</v>
      </c>
      <c r="C30" s="40">
        <v>44</v>
      </c>
      <c r="D30" s="41"/>
      <c r="E30" s="42" t="str">
        <f t="shared" si="4"/>
        <v/>
      </c>
      <c r="F30" s="43">
        <v>1</v>
      </c>
      <c r="G30" s="44">
        <f t="shared" si="5"/>
        <v>44</v>
      </c>
      <c r="H30" s="80">
        <f>IF(D29,1,IF(F29,1,""))</f>
        <v>1</v>
      </c>
      <c r="I30" s="47"/>
      <c r="J30" s="39" t="s">
        <v>80</v>
      </c>
      <c r="K30" s="40">
        <v>66</v>
      </c>
      <c r="L30" s="41">
        <v>1</v>
      </c>
      <c r="M30" s="42">
        <f>IF(L30,K30*L30,"")</f>
        <v>66</v>
      </c>
      <c r="N30" s="43"/>
      <c r="O30" s="44" t="str">
        <f t="shared" si="3"/>
        <v/>
      </c>
      <c r="P30" s="80">
        <f t="shared" si="7"/>
        <v>1</v>
      </c>
    </row>
    <row r="31" spans="2:17" s="48" customFormat="1" outlineLevel="2" x14ac:dyDescent="0.2">
      <c r="B31" s="39"/>
      <c r="C31" s="40"/>
      <c r="D31" s="41"/>
      <c r="E31" s="42" t="str">
        <f t="shared" si="4"/>
        <v/>
      </c>
      <c r="F31" s="43"/>
      <c r="G31" s="44" t="str">
        <f t="shared" si="5"/>
        <v/>
      </c>
      <c r="H31" s="80">
        <f t="shared" si="6"/>
        <v>1</v>
      </c>
      <c r="I31" s="47"/>
      <c r="J31" s="39" t="s">
        <v>275</v>
      </c>
      <c r="K31" s="40">
        <v>50</v>
      </c>
      <c r="L31" s="41"/>
      <c r="M31" s="42" t="str">
        <f t="shared" ref="M31" si="8">IF(L31,K31*L31,"")</f>
        <v/>
      </c>
      <c r="N31" s="43">
        <v>1</v>
      </c>
      <c r="O31" s="44">
        <f t="shared" si="3"/>
        <v>50</v>
      </c>
      <c r="P31" s="80">
        <f t="shared" si="7"/>
        <v>1</v>
      </c>
    </row>
    <row r="32" spans="2:17" s="58" customFormat="1" outlineLevel="1" x14ac:dyDescent="0.2">
      <c r="B32" s="50" t="s">
        <v>76</v>
      </c>
      <c r="C32" s="52"/>
      <c r="D32" s="53" t="s">
        <v>85</v>
      </c>
      <c r="E32" s="182">
        <f>SUBTOTAL(9,E33:E37)</f>
        <v>0</v>
      </c>
      <c r="F32" s="183" t="s">
        <v>85</v>
      </c>
      <c r="G32" s="184">
        <f>SUBTOTAL(9,G33:G37)</f>
        <v>0</v>
      </c>
      <c r="H32" s="243">
        <f>E32+G32</f>
        <v>0</v>
      </c>
      <c r="I32" s="244"/>
      <c r="J32" s="50" t="s">
        <v>76</v>
      </c>
      <c r="K32" s="52"/>
      <c r="L32" s="53" t="s">
        <v>85</v>
      </c>
      <c r="M32" s="182">
        <f>SUBTOTAL(9,M33:M37)</f>
        <v>0</v>
      </c>
      <c r="N32" s="183" t="s">
        <v>85</v>
      </c>
      <c r="O32" s="184">
        <f>SUBTOTAL(9,O33:O37)</f>
        <v>0</v>
      </c>
      <c r="P32" s="243">
        <f>M32+O32</f>
        <v>0</v>
      </c>
      <c r="Q32" s="244"/>
    </row>
    <row r="33" spans="2:17" s="48" customFormat="1" outlineLevel="2" x14ac:dyDescent="0.2">
      <c r="B33" s="59" t="s">
        <v>22</v>
      </c>
      <c r="C33" s="60">
        <v>543</v>
      </c>
      <c r="D33" s="61"/>
      <c r="E33" s="62" t="str">
        <f t="shared" ref="E33:E37" si="9">IF(D33,C33*D33,"")</f>
        <v/>
      </c>
      <c r="F33" s="63"/>
      <c r="G33" s="64" t="str">
        <f t="shared" ref="G33:G37" si="10">IF(F33,F33*C33,"")</f>
        <v/>
      </c>
      <c r="H33" s="81" t="str">
        <f t="shared" ref="H33:H37" si="11">IF(D33,1,IF(F33,1,""))</f>
        <v/>
      </c>
      <c r="J33" s="59" t="s">
        <v>22</v>
      </c>
      <c r="K33" s="60">
        <v>543</v>
      </c>
      <c r="L33" s="61"/>
      <c r="M33" s="62" t="str">
        <f t="shared" ref="M33:M37" si="12">IF(L33,K33*L33,"")</f>
        <v/>
      </c>
      <c r="N33" s="63"/>
      <c r="O33" s="64" t="str">
        <f t="shared" ref="O33:O37" si="13">IF(N33,N33*K33,"")</f>
        <v/>
      </c>
      <c r="P33" s="81" t="str">
        <f t="shared" ref="P33:P35" si="14">IF(L33,1,IF(N33,1,""))</f>
        <v/>
      </c>
    </row>
    <row r="34" spans="2:17" s="48" customFormat="1" outlineLevel="2" x14ac:dyDescent="0.2">
      <c r="B34" s="59" t="s">
        <v>23</v>
      </c>
      <c r="C34" s="60">
        <v>551</v>
      </c>
      <c r="D34" s="61"/>
      <c r="E34" s="62" t="str">
        <f t="shared" si="9"/>
        <v/>
      </c>
      <c r="F34" s="63"/>
      <c r="G34" s="64" t="str">
        <f t="shared" si="10"/>
        <v/>
      </c>
      <c r="H34" s="81" t="str">
        <f t="shared" si="11"/>
        <v/>
      </c>
      <c r="J34" s="59" t="s">
        <v>23</v>
      </c>
      <c r="K34" s="60">
        <v>551</v>
      </c>
      <c r="L34" s="61"/>
      <c r="M34" s="62" t="str">
        <f t="shared" si="12"/>
        <v/>
      </c>
      <c r="N34" s="63"/>
      <c r="O34" s="64" t="str">
        <f t="shared" si="13"/>
        <v/>
      </c>
      <c r="P34" s="81" t="str">
        <f t="shared" si="14"/>
        <v/>
      </c>
    </row>
    <row r="35" spans="2:17" s="48" customFormat="1" outlineLevel="2" x14ac:dyDescent="0.2">
      <c r="B35" s="59" t="s">
        <v>13</v>
      </c>
      <c r="C35" s="60">
        <v>215</v>
      </c>
      <c r="D35" s="61"/>
      <c r="E35" s="62" t="str">
        <f t="shared" si="9"/>
        <v/>
      </c>
      <c r="F35" s="63"/>
      <c r="G35" s="64" t="str">
        <f t="shared" si="10"/>
        <v/>
      </c>
      <c r="H35" s="81" t="str">
        <f t="shared" si="11"/>
        <v/>
      </c>
      <c r="J35" s="59" t="s">
        <v>13</v>
      </c>
      <c r="K35" s="60">
        <v>215</v>
      </c>
      <c r="L35" s="61"/>
      <c r="M35" s="62" t="str">
        <f t="shared" si="12"/>
        <v/>
      </c>
      <c r="N35" s="63"/>
      <c r="O35" s="64" t="str">
        <f t="shared" si="13"/>
        <v/>
      </c>
      <c r="P35" s="81" t="str">
        <f t="shared" si="14"/>
        <v/>
      </c>
    </row>
    <row r="36" spans="2:17" s="48" customFormat="1" outlineLevel="2" x14ac:dyDescent="0.2">
      <c r="B36" s="59" t="s">
        <v>90</v>
      </c>
      <c r="C36" s="60">
        <v>335</v>
      </c>
      <c r="D36" s="61"/>
      <c r="E36" s="62" t="str">
        <f t="shared" si="9"/>
        <v/>
      </c>
      <c r="F36" s="63"/>
      <c r="G36" s="64" t="str">
        <f t="shared" si="10"/>
        <v/>
      </c>
      <c r="H36" s="81"/>
      <c r="J36" s="59" t="s">
        <v>90</v>
      </c>
      <c r="K36" s="60">
        <v>335</v>
      </c>
      <c r="L36" s="61"/>
      <c r="M36" s="62" t="str">
        <f t="shared" si="12"/>
        <v/>
      </c>
      <c r="N36" s="63"/>
      <c r="O36" s="64" t="str">
        <f t="shared" si="13"/>
        <v/>
      </c>
      <c r="P36" s="81"/>
    </row>
    <row r="37" spans="2:17" s="48" customFormat="1" outlineLevel="2" x14ac:dyDescent="0.2">
      <c r="B37" s="59" t="s">
        <v>60</v>
      </c>
      <c r="C37" s="60">
        <v>2010</v>
      </c>
      <c r="D37" s="61"/>
      <c r="E37" s="62" t="str">
        <f t="shared" si="9"/>
        <v/>
      </c>
      <c r="F37" s="63"/>
      <c r="G37" s="64" t="str">
        <f t="shared" si="10"/>
        <v/>
      </c>
      <c r="H37" s="81" t="str">
        <f t="shared" si="11"/>
        <v/>
      </c>
      <c r="J37" s="59" t="s">
        <v>60</v>
      </c>
      <c r="K37" s="60">
        <v>2010</v>
      </c>
      <c r="L37" s="61"/>
      <c r="M37" s="62" t="str">
        <f t="shared" si="12"/>
        <v/>
      </c>
      <c r="N37" s="63"/>
      <c r="O37" s="64" t="str">
        <f t="shared" si="13"/>
        <v/>
      </c>
      <c r="P37" s="81" t="str">
        <f t="shared" ref="P37" si="15">IF(L37,1,IF(N37,1,""))</f>
        <v/>
      </c>
    </row>
    <row r="38" spans="2:17" s="38" customFormat="1" outlineLevel="1" x14ac:dyDescent="0.2">
      <c r="B38" s="34" t="s">
        <v>55</v>
      </c>
      <c r="C38" s="36"/>
      <c r="D38" s="37" t="s">
        <v>85</v>
      </c>
      <c r="E38" s="175">
        <f>SUBTOTAL(9,E39:E49)</f>
        <v>512</v>
      </c>
      <c r="F38" s="37" t="s">
        <v>85</v>
      </c>
      <c r="G38" s="177">
        <f>SUBTOTAL(9,G39:G49)</f>
        <v>61</v>
      </c>
      <c r="H38" s="241">
        <f>E38+G38</f>
        <v>573</v>
      </c>
      <c r="I38" s="242"/>
      <c r="J38" s="34" t="s">
        <v>55</v>
      </c>
      <c r="K38" s="36"/>
      <c r="L38" s="37" t="s">
        <v>85</v>
      </c>
      <c r="M38" s="175">
        <f>SUBTOTAL(9,M39:M49)</f>
        <v>165</v>
      </c>
      <c r="N38" s="37" t="s">
        <v>85</v>
      </c>
      <c r="O38" s="177">
        <f>SUBTOTAL(9,O39:O49)</f>
        <v>61</v>
      </c>
      <c r="P38" s="241">
        <f>M38+O38</f>
        <v>226</v>
      </c>
      <c r="Q38" s="242"/>
    </row>
    <row r="39" spans="2:17" s="48" customFormat="1" outlineLevel="2" x14ac:dyDescent="0.2">
      <c r="B39" s="82" t="s">
        <v>230</v>
      </c>
      <c r="C39" s="40">
        <v>263</v>
      </c>
      <c r="D39" s="41">
        <v>1</v>
      </c>
      <c r="E39" s="42">
        <f t="shared" ref="E39:E49" si="16">IF(D39,C39*D39,"")</f>
        <v>263</v>
      </c>
      <c r="F39" s="43"/>
      <c r="G39" s="44" t="str">
        <f t="shared" ref="G39:G49" si="17">IF(F39,F39*C39,"")</f>
        <v/>
      </c>
      <c r="H39" s="80">
        <f t="shared" ref="H39:H46" si="18">IF(D39,1,IF(F39,1,""))</f>
        <v>1</v>
      </c>
      <c r="J39" s="82" t="str">
        <f>B39</f>
        <v>Kompaktkamera 1"-Sensor</v>
      </c>
      <c r="K39" s="40">
        <f>C39</f>
        <v>263</v>
      </c>
      <c r="L39" s="41"/>
      <c r="M39" s="42" t="str">
        <f t="shared" ref="M39:M49" si="19">IF(L39,K39*L39,"")</f>
        <v/>
      </c>
      <c r="N39" s="43"/>
      <c r="O39" s="44" t="str">
        <f t="shared" ref="O39:O49" si="20">IF(N39,N39*K39,"")</f>
        <v/>
      </c>
      <c r="P39" s="80" t="str">
        <f t="shared" ref="P39:P46" si="21">IF(L39,1,IF(N39,1,""))</f>
        <v/>
      </c>
    </row>
    <row r="40" spans="2:17" s="48" customFormat="1" outlineLevel="2" x14ac:dyDescent="0.2">
      <c r="B40" s="82" t="s">
        <v>270</v>
      </c>
      <c r="C40" s="40">
        <v>41</v>
      </c>
      <c r="D40" s="41"/>
      <c r="E40" s="42" t="str">
        <f t="shared" si="16"/>
        <v/>
      </c>
      <c r="F40" s="43"/>
      <c r="G40" s="44" t="str">
        <f t="shared" si="17"/>
        <v/>
      </c>
      <c r="H40" s="80" t="str">
        <f t="shared" si="18"/>
        <v/>
      </c>
      <c r="J40" s="82" t="str">
        <f t="shared" ref="J40:J48" si="22">B40</f>
        <v>Stativ Ultra Pod</v>
      </c>
      <c r="K40" s="40">
        <f t="shared" ref="K40:K48" si="23">C40</f>
        <v>41</v>
      </c>
      <c r="L40" s="41"/>
      <c r="M40" s="42" t="str">
        <f t="shared" si="19"/>
        <v/>
      </c>
      <c r="N40" s="43"/>
      <c r="O40" s="44" t="str">
        <f t="shared" si="20"/>
        <v/>
      </c>
      <c r="P40" s="80" t="str">
        <f t="shared" si="21"/>
        <v/>
      </c>
    </row>
    <row r="41" spans="2:17" s="48" customFormat="1" outlineLevel="2" x14ac:dyDescent="0.2">
      <c r="B41" s="82" t="s">
        <v>271</v>
      </c>
      <c r="C41" s="40">
        <v>49</v>
      </c>
      <c r="D41" s="41">
        <v>1</v>
      </c>
      <c r="E41" s="42">
        <f t="shared" si="16"/>
        <v>49</v>
      </c>
      <c r="F41" s="43"/>
      <c r="G41" s="44" t="str">
        <f t="shared" si="17"/>
        <v/>
      </c>
      <c r="H41" s="80">
        <f t="shared" si="18"/>
        <v>1</v>
      </c>
      <c r="J41" s="82" t="str">
        <f t="shared" si="22"/>
        <v>Kameratasche</v>
      </c>
      <c r="K41" s="40">
        <f t="shared" si="23"/>
        <v>49</v>
      </c>
      <c r="L41" s="41"/>
      <c r="M41" s="42" t="str">
        <f t="shared" si="19"/>
        <v/>
      </c>
      <c r="N41" s="43"/>
      <c r="O41" s="44" t="str">
        <f t="shared" si="20"/>
        <v/>
      </c>
      <c r="P41" s="80" t="str">
        <f t="shared" si="21"/>
        <v/>
      </c>
    </row>
    <row r="42" spans="2:17" s="48" customFormat="1" outlineLevel="2" x14ac:dyDescent="0.2">
      <c r="B42" s="82" t="s">
        <v>272</v>
      </c>
      <c r="C42" s="40">
        <v>31</v>
      </c>
      <c r="D42" s="41">
        <v>1</v>
      </c>
      <c r="E42" s="42">
        <f t="shared" si="16"/>
        <v>31</v>
      </c>
      <c r="F42" s="43"/>
      <c r="G42" s="44" t="str">
        <f t="shared" si="17"/>
        <v/>
      </c>
      <c r="H42" s="80">
        <f t="shared" si="18"/>
        <v>1</v>
      </c>
      <c r="J42" s="82" t="str">
        <f t="shared" si="22"/>
        <v>Kameraakku inkl. Dose</v>
      </c>
      <c r="K42" s="40">
        <f t="shared" si="23"/>
        <v>31</v>
      </c>
      <c r="L42" s="41"/>
      <c r="M42" s="42" t="str">
        <f t="shared" si="19"/>
        <v/>
      </c>
      <c r="N42" s="43"/>
      <c r="O42" s="44" t="str">
        <f t="shared" si="20"/>
        <v/>
      </c>
      <c r="P42" s="80" t="str">
        <f t="shared" si="21"/>
        <v/>
      </c>
    </row>
    <row r="43" spans="2:17" s="48" customFormat="1" outlineLevel="2" x14ac:dyDescent="0.2">
      <c r="B43" s="82" t="s">
        <v>20</v>
      </c>
      <c r="C43" s="40">
        <v>2</v>
      </c>
      <c r="D43" s="41"/>
      <c r="E43" s="42" t="str">
        <f t="shared" si="16"/>
        <v/>
      </c>
      <c r="F43" s="43"/>
      <c r="G43" s="44" t="str">
        <f t="shared" si="17"/>
        <v/>
      </c>
      <c r="H43" s="80" t="str">
        <f t="shared" si="18"/>
        <v/>
      </c>
      <c r="J43" s="82" t="str">
        <f t="shared" si="22"/>
        <v>Brillenputztuch</v>
      </c>
      <c r="K43" s="40">
        <f t="shared" si="23"/>
        <v>2</v>
      </c>
      <c r="L43" s="41"/>
      <c r="M43" s="42" t="str">
        <f t="shared" si="19"/>
        <v/>
      </c>
      <c r="N43" s="43"/>
      <c r="O43" s="44" t="str">
        <f t="shared" si="20"/>
        <v/>
      </c>
      <c r="P43" s="80" t="str">
        <f t="shared" si="21"/>
        <v/>
      </c>
    </row>
    <row r="44" spans="2:17" s="48" customFormat="1" outlineLevel="2" x14ac:dyDescent="0.2">
      <c r="B44" s="82" t="s">
        <v>273</v>
      </c>
      <c r="C44" s="40">
        <v>4</v>
      </c>
      <c r="D44" s="41">
        <v>1</v>
      </c>
      <c r="E44" s="42">
        <f t="shared" si="16"/>
        <v>4</v>
      </c>
      <c r="F44" s="43"/>
      <c r="G44" s="44" t="str">
        <f t="shared" si="17"/>
        <v/>
      </c>
      <c r="H44" s="80">
        <f t="shared" si="18"/>
        <v>1</v>
      </c>
      <c r="J44" s="82" t="str">
        <f t="shared" si="22"/>
        <v>SD-Karte mit Dose</v>
      </c>
      <c r="K44" s="40">
        <f t="shared" si="23"/>
        <v>4</v>
      </c>
      <c r="L44" s="41"/>
      <c r="M44" s="42" t="str">
        <f t="shared" si="19"/>
        <v/>
      </c>
      <c r="N44" s="43"/>
      <c r="O44" s="44" t="str">
        <f t="shared" si="20"/>
        <v/>
      </c>
      <c r="P44" s="80" t="str">
        <f t="shared" si="21"/>
        <v/>
      </c>
    </row>
    <row r="45" spans="2:17" s="48" customFormat="1" outlineLevel="2" x14ac:dyDescent="0.2">
      <c r="B45" s="82" t="s">
        <v>307</v>
      </c>
      <c r="C45" s="40">
        <v>131</v>
      </c>
      <c r="D45" s="41"/>
      <c r="E45" s="42" t="str">
        <f t="shared" si="16"/>
        <v/>
      </c>
      <c r="F45" s="43"/>
      <c r="G45" s="44" t="str">
        <f t="shared" si="17"/>
        <v/>
      </c>
      <c r="H45" s="80" t="str">
        <f t="shared" si="18"/>
        <v/>
      </c>
      <c r="J45" s="82" t="str">
        <f t="shared" si="22"/>
        <v>GPS-Gerät</v>
      </c>
      <c r="K45" s="40">
        <f t="shared" si="23"/>
        <v>131</v>
      </c>
      <c r="L45" s="41"/>
      <c r="M45" s="42" t="str">
        <f t="shared" si="19"/>
        <v/>
      </c>
      <c r="N45" s="43"/>
      <c r="O45" s="44" t="str">
        <f t="shared" si="20"/>
        <v/>
      </c>
      <c r="P45" s="80" t="str">
        <f t="shared" si="21"/>
        <v/>
      </c>
    </row>
    <row r="46" spans="2:17" s="48" customFormat="1" outlineLevel="2" x14ac:dyDescent="0.2">
      <c r="B46" s="39" t="s">
        <v>226</v>
      </c>
      <c r="C46" s="40">
        <v>61</v>
      </c>
      <c r="D46" s="41"/>
      <c r="E46" s="42" t="str">
        <f t="shared" si="16"/>
        <v/>
      </c>
      <c r="F46" s="43">
        <v>1</v>
      </c>
      <c r="G46" s="44">
        <f t="shared" si="17"/>
        <v>61</v>
      </c>
      <c r="H46" s="80">
        <f t="shared" si="18"/>
        <v>1</v>
      </c>
      <c r="J46" s="39" t="str">
        <f t="shared" si="22"/>
        <v>Funktionsuhr</v>
      </c>
      <c r="K46" s="40">
        <f t="shared" si="23"/>
        <v>61</v>
      </c>
      <c r="L46" s="41"/>
      <c r="M46" s="42" t="str">
        <f t="shared" si="19"/>
        <v/>
      </c>
      <c r="N46" s="43">
        <v>1</v>
      </c>
      <c r="O46" s="44">
        <f t="shared" si="20"/>
        <v>61</v>
      </c>
      <c r="P46" s="80">
        <f t="shared" si="21"/>
        <v>1</v>
      </c>
    </row>
    <row r="47" spans="2:17" s="48" customFormat="1" outlineLevel="2" x14ac:dyDescent="0.2">
      <c r="B47" s="39" t="s">
        <v>274</v>
      </c>
      <c r="C47" s="40">
        <v>28</v>
      </c>
      <c r="D47" s="41">
        <v>1</v>
      </c>
      <c r="E47" s="42">
        <f t="shared" si="16"/>
        <v>28</v>
      </c>
      <c r="F47" s="43"/>
      <c r="G47" s="44" t="str">
        <f t="shared" si="17"/>
        <v/>
      </c>
      <c r="H47" s="80"/>
      <c r="J47" s="39" t="str">
        <f t="shared" si="22"/>
        <v>Stirnlampe</v>
      </c>
      <c r="K47" s="40">
        <f t="shared" si="23"/>
        <v>28</v>
      </c>
      <c r="L47" s="41">
        <v>1</v>
      </c>
      <c r="M47" s="42">
        <f t="shared" si="19"/>
        <v>28</v>
      </c>
      <c r="N47" s="43"/>
      <c r="O47" s="44" t="str">
        <f t="shared" si="20"/>
        <v/>
      </c>
      <c r="P47" s="80"/>
    </row>
    <row r="48" spans="2:17" s="48" customFormat="1" outlineLevel="2" x14ac:dyDescent="0.2">
      <c r="B48" s="82" t="s">
        <v>224</v>
      </c>
      <c r="C48" s="40">
        <v>181</v>
      </c>
      <c r="D48" s="41"/>
      <c r="E48" s="42" t="str">
        <f t="shared" si="16"/>
        <v/>
      </c>
      <c r="F48" s="43"/>
      <c r="G48" s="44" t="str">
        <f t="shared" si="17"/>
        <v/>
      </c>
      <c r="H48" s="80" t="str">
        <f>IF(D48,1,IF(F48,1,""))</f>
        <v/>
      </c>
      <c r="J48" s="82" t="str">
        <f t="shared" si="22"/>
        <v>10000 mAh Powerbank</v>
      </c>
      <c r="K48" s="40">
        <f t="shared" si="23"/>
        <v>181</v>
      </c>
      <c r="L48" s="41"/>
      <c r="M48" s="42" t="str">
        <f t="shared" si="19"/>
        <v/>
      </c>
      <c r="N48" s="43"/>
      <c r="O48" s="44" t="str">
        <f t="shared" si="20"/>
        <v/>
      </c>
      <c r="P48" s="80" t="str">
        <f>IF(L48,1,IF(N48,1,""))</f>
        <v/>
      </c>
    </row>
    <row r="49" spans="2:17" s="48" customFormat="1" outlineLevel="2" x14ac:dyDescent="0.2">
      <c r="B49" s="39" t="s">
        <v>301</v>
      </c>
      <c r="C49" s="40">
        <v>137</v>
      </c>
      <c r="D49" s="41">
        <v>1</v>
      </c>
      <c r="E49" s="42">
        <f t="shared" si="16"/>
        <v>137</v>
      </c>
      <c r="F49" s="43"/>
      <c r="G49" s="44" t="str">
        <f t="shared" si="17"/>
        <v/>
      </c>
      <c r="H49" s="80">
        <f>IF(D49,1,IF(F49,1,""))</f>
        <v>1</v>
      </c>
      <c r="J49" s="39" t="s">
        <v>301</v>
      </c>
      <c r="K49" s="40">
        <v>137</v>
      </c>
      <c r="L49" s="41">
        <v>1</v>
      </c>
      <c r="M49" s="42">
        <f t="shared" si="19"/>
        <v>137</v>
      </c>
      <c r="N49" s="43"/>
      <c r="O49" s="44" t="str">
        <f t="shared" si="20"/>
        <v/>
      </c>
      <c r="P49" s="80">
        <f>IF(L49,1,IF(N49,1,""))</f>
        <v>1</v>
      </c>
    </row>
    <row r="50" spans="2:17" s="38" customFormat="1" outlineLevel="1" x14ac:dyDescent="0.2">
      <c r="B50" s="50" t="s">
        <v>17</v>
      </c>
      <c r="C50" s="69"/>
      <c r="D50" s="53" t="s">
        <v>85</v>
      </c>
      <c r="E50" s="182">
        <f>SUBTOTAL(9,E51:E58)</f>
        <v>460</v>
      </c>
      <c r="F50" s="183" t="s">
        <v>85</v>
      </c>
      <c r="G50" s="184">
        <f>SUBTOTAL(9,G51:G58)</f>
        <v>0</v>
      </c>
      <c r="H50" s="185">
        <f>E50+G50</f>
        <v>460</v>
      </c>
      <c r="J50" s="50" t="s">
        <v>17</v>
      </c>
      <c r="K50" s="69"/>
      <c r="L50" s="53" t="s">
        <v>85</v>
      </c>
      <c r="M50" s="182">
        <f>SUBTOTAL(9,M51:M58)</f>
        <v>196</v>
      </c>
      <c r="N50" s="183" t="s">
        <v>85</v>
      </c>
      <c r="O50" s="184">
        <f>SUBTOTAL(9,O51:O58)</f>
        <v>0</v>
      </c>
      <c r="P50" s="243">
        <f>M50+O50</f>
        <v>196</v>
      </c>
      <c r="Q50" s="242"/>
    </row>
    <row r="51" spans="2:17" s="48" customFormat="1" outlineLevel="2" x14ac:dyDescent="0.2">
      <c r="B51" s="59" t="s">
        <v>89</v>
      </c>
      <c r="C51" s="60">
        <v>11</v>
      </c>
      <c r="D51" s="61">
        <v>1</v>
      </c>
      <c r="E51" s="62">
        <f t="shared" ref="E51:E58" si="24">IF(D51,C51*D51,"")</f>
        <v>11</v>
      </c>
      <c r="F51" s="63"/>
      <c r="G51" s="64" t="str">
        <f t="shared" ref="G51:G56" si="25">IF(F51,F51*C51,"")</f>
        <v/>
      </c>
      <c r="H51" s="81">
        <f t="shared" ref="H51:H58" si="26">IF(D51,1,IF(F51,1,""))</f>
        <v>1</v>
      </c>
      <c r="J51" s="59" t="s">
        <v>89</v>
      </c>
      <c r="K51" s="60">
        <v>11</v>
      </c>
      <c r="L51" s="61">
        <v>1</v>
      </c>
      <c r="M51" s="62">
        <f t="shared" ref="M51:M58" si="27">IF(L51,K51*L51,"")</f>
        <v>11</v>
      </c>
      <c r="N51" s="63"/>
      <c r="O51" s="64" t="str">
        <f t="shared" ref="O51:O56" si="28">IF(N51,N51*K51,"")</f>
        <v/>
      </c>
      <c r="P51" s="81">
        <f t="shared" ref="P51:P53" si="29">IF(L51,1,IF(N51,1,""))</f>
        <v>1</v>
      </c>
    </row>
    <row r="52" spans="2:17" s="48" customFormat="1" outlineLevel="2" x14ac:dyDescent="0.2">
      <c r="B52" s="83" t="s">
        <v>276</v>
      </c>
      <c r="C52" s="60">
        <v>9</v>
      </c>
      <c r="D52" s="61">
        <v>1</v>
      </c>
      <c r="E52" s="62">
        <f t="shared" si="24"/>
        <v>9</v>
      </c>
      <c r="F52" s="63"/>
      <c r="G52" s="64" t="str">
        <f t="shared" si="25"/>
        <v/>
      </c>
      <c r="H52" s="81">
        <f t="shared" si="26"/>
        <v>1</v>
      </c>
      <c r="J52" s="83" t="str">
        <f>B52</f>
        <v>Feuerzeug BIC Mini</v>
      </c>
      <c r="K52" s="60">
        <f>C52</f>
        <v>9</v>
      </c>
      <c r="L52" s="61"/>
      <c r="M52" s="62" t="str">
        <f t="shared" si="27"/>
        <v/>
      </c>
      <c r="N52" s="63"/>
      <c r="O52" s="64" t="str">
        <f t="shared" si="28"/>
        <v/>
      </c>
      <c r="P52" s="81" t="str">
        <f t="shared" si="29"/>
        <v/>
      </c>
    </row>
    <row r="53" spans="2:17" s="48" customFormat="1" outlineLevel="2" x14ac:dyDescent="0.2">
      <c r="B53" s="83" t="s">
        <v>206</v>
      </c>
      <c r="C53" s="60">
        <v>170</v>
      </c>
      <c r="D53" s="61">
        <v>1</v>
      </c>
      <c r="E53" s="62">
        <f t="shared" si="24"/>
        <v>170</v>
      </c>
      <c r="F53" s="63"/>
      <c r="G53" s="64" t="str">
        <f t="shared" si="25"/>
        <v/>
      </c>
      <c r="H53" s="81">
        <f t="shared" si="26"/>
        <v>1</v>
      </c>
      <c r="J53" s="83" t="str">
        <f t="shared" ref="J53:J58" si="30">B53</f>
        <v>Gaskocher</v>
      </c>
      <c r="K53" s="60">
        <f t="shared" ref="K53:K58" si="31">C53</f>
        <v>170</v>
      </c>
      <c r="L53" s="61"/>
      <c r="M53" s="62" t="str">
        <f t="shared" si="27"/>
        <v/>
      </c>
      <c r="N53" s="63"/>
      <c r="O53" s="64" t="str">
        <f t="shared" si="28"/>
        <v/>
      </c>
      <c r="P53" s="81" t="str">
        <f t="shared" si="29"/>
        <v/>
      </c>
    </row>
    <row r="54" spans="2:17" s="48" customFormat="1" outlineLevel="2" x14ac:dyDescent="0.2">
      <c r="B54" s="83" t="s">
        <v>211</v>
      </c>
      <c r="C54" s="60">
        <v>38</v>
      </c>
      <c r="D54" s="61"/>
      <c r="E54" s="62" t="str">
        <f t="shared" si="24"/>
        <v/>
      </c>
      <c r="F54" s="63"/>
      <c r="G54" s="64" t="str">
        <f t="shared" si="25"/>
        <v/>
      </c>
      <c r="H54" s="81"/>
      <c r="J54" s="83" t="str">
        <f t="shared" si="30"/>
        <v>Dosenkocher inkl. Topfständer</v>
      </c>
      <c r="K54" s="60">
        <f t="shared" si="31"/>
        <v>38</v>
      </c>
      <c r="L54" s="61"/>
      <c r="M54" s="62" t="str">
        <f t="shared" si="27"/>
        <v/>
      </c>
      <c r="N54" s="63"/>
      <c r="O54" s="64" t="str">
        <f t="shared" si="28"/>
        <v/>
      </c>
      <c r="P54" s="81"/>
    </row>
    <row r="55" spans="2:17" s="48" customFormat="1" outlineLevel="2" x14ac:dyDescent="0.2">
      <c r="B55" s="83" t="s">
        <v>304</v>
      </c>
      <c r="C55" s="60">
        <v>160</v>
      </c>
      <c r="D55" s="61">
        <v>1</v>
      </c>
      <c r="E55" s="62">
        <f t="shared" si="24"/>
        <v>160</v>
      </c>
      <c r="F55" s="63"/>
      <c r="G55" s="64" t="str">
        <f t="shared" si="25"/>
        <v/>
      </c>
      <c r="H55" s="81">
        <f t="shared" si="26"/>
        <v>1</v>
      </c>
      <c r="J55" s="83" t="str">
        <f t="shared" si="30"/>
        <v>Titan-Topf 1100ml</v>
      </c>
      <c r="K55" s="60">
        <f t="shared" si="31"/>
        <v>160</v>
      </c>
      <c r="L55" s="61"/>
      <c r="M55" s="62" t="str">
        <f t="shared" si="27"/>
        <v/>
      </c>
      <c r="N55" s="63"/>
      <c r="O55" s="64" t="str">
        <f t="shared" si="28"/>
        <v/>
      </c>
      <c r="P55" s="81" t="str">
        <f t="shared" ref="P55" si="32">IF(L55,1,IF(N55,1,""))</f>
        <v/>
      </c>
    </row>
    <row r="56" spans="2:17" s="48" customFormat="1" outlineLevel="2" x14ac:dyDescent="0.2">
      <c r="B56" s="83" t="s">
        <v>308</v>
      </c>
      <c r="C56" s="60">
        <v>36</v>
      </c>
      <c r="D56" s="61"/>
      <c r="E56" s="62" t="str">
        <f t="shared" si="24"/>
        <v/>
      </c>
      <c r="F56" s="63"/>
      <c r="G56" s="64" t="str">
        <f t="shared" si="25"/>
        <v/>
      </c>
      <c r="H56" s="81" t="str">
        <f>IF(D56,1,IF(F56,1,""))</f>
        <v/>
      </c>
      <c r="J56" s="83" t="str">
        <f t="shared" si="30"/>
        <v>Faltflasche 2l</v>
      </c>
      <c r="K56" s="60">
        <f t="shared" si="31"/>
        <v>36</v>
      </c>
      <c r="L56" s="61">
        <v>1</v>
      </c>
      <c r="M56" s="62">
        <f t="shared" si="27"/>
        <v>36</v>
      </c>
      <c r="N56" s="63"/>
      <c r="O56" s="64" t="str">
        <f t="shared" si="28"/>
        <v/>
      </c>
      <c r="P56" s="81">
        <f>IF(L56,1,IF(N56,1,""))</f>
        <v>1</v>
      </c>
    </row>
    <row r="57" spans="2:17" s="48" customFormat="1" outlineLevel="2" x14ac:dyDescent="0.2">
      <c r="B57" s="83" t="s">
        <v>299</v>
      </c>
      <c r="C57" s="60">
        <v>39</v>
      </c>
      <c r="D57" s="61"/>
      <c r="E57" s="62" t="str">
        <f t="shared" ref="E57" si="33">IF(D57,C57*D57,"")</f>
        <v/>
      </c>
      <c r="F57" s="63"/>
      <c r="G57" s="64" t="str">
        <f t="shared" ref="G57" si="34">IF(F57,F57*C57,"")</f>
        <v/>
      </c>
      <c r="H57" s="81" t="str">
        <f>IF(D57,1,IF(F57,1,""))</f>
        <v/>
      </c>
      <c r="J57" s="83" t="str">
        <f t="shared" si="30"/>
        <v>Wasserfilter</v>
      </c>
      <c r="K57" s="60">
        <f t="shared" si="31"/>
        <v>39</v>
      </c>
      <c r="L57" s="61">
        <v>1</v>
      </c>
      <c r="M57" s="62">
        <f t="shared" ref="M57" si="35">IF(L57,K57*L57,"")</f>
        <v>39</v>
      </c>
      <c r="N57" s="63"/>
      <c r="O57" s="64" t="str">
        <f t="shared" ref="O57" si="36">IF(N57,N57*K57,"")</f>
        <v/>
      </c>
      <c r="P57" s="81">
        <f>IF(L57,1,IF(N57,1,""))</f>
        <v>1</v>
      </c>
    </row>
    <row r="58" spans="2:17" s="48" customFormat="1" outlineLevel="2" x14ac:dyDescent="0.2">
      <c r="B58" s="59" t="s">
        <v>309</v>
      </c>
      <c r="C58" s="60">
        <v>110</v>
      </c>
      <c r="D58" s="61">
        <v>1</v>
      </c>
      <c r="E58" s="62">
        <f t="shared" si="24"/>
        <v>110</v>
      </c>
      <c r="F58" s="63"/>
      <c r="G58" s="64" t="str">
        <f>IF(F58,F58*C58,"")</f>
        <v/>
      </c>
      <c r="H58" s="81">
        <f t="shared" si="26"/>
        <v>1</v>
      </c>
      <c r="J58" s="59" t="str">
        <f t="shared" si="30"/>
        <v>2l Trinksysem</v>
      </c>
      <c r="K58" s="60">
        <f t="shared" si="31"/>
        <v>110</v>
      </c>
      <c r="L58" s="61">
        <v>1</v>
      </c>
      <c r="M58" s="62">
        <f t="shared" si="27"/>
        <v>110</v>
      </c>
      <c r="N58" s="63"/>
      <c r="O58" s="64" t="str">
        <f>IF(N58,N58*K58,"")</f>
        <v/>
      </c>
      <c r="P58" s="81">
        <f t="shared" ref="P58" si="37">IF(L58,1,IF(N58,1,""))</f>
        <v>1</v>
      </c>
    </row>
    <row r="59" spans="2:17" s="38" customFormat="1" outlineLevel="1" x14ac:dyDescent="0.2">
      <c r="B59" s="34" t="s">
        <v>0</v>
      </c>
      <c r="C59" s="36"/>
      <c r="D59" s="37" t="s">
        <v>85</v>
      </c>
      <c r="E59" s="175">
        <f>SUBTOTAL(9,E60:E65)</f>
        <v>1261</v>
      </c>
      <c r="F59" s="37" t="s">
        <v>85</v>
      </c>
      <c r="G59" s="177">
        <f>SUBTOTAL(9,G60:G65)</f>
        <v>0</v>
      </c>
      <c r="H59" s="241">
        <f>E59+G59</f>
        <v>1261</v>
      </c>
      <c r="I59" s="242"/>
      <c r="J59" s="34" t="s">
        <v>0</v>
      </c>
      <c r="K59" s="36"/>
      <c r="L59" s="37" t="s">
        <v>85</v>
      </c>
      <c r="M59" s="175">
        <f>SUBTOTAL(9,M60:M65)</f>
        <v>1102</v>
      </c>
      <c r="N59" s="37" t="s">
        <v>85</v>
      </c>
      <c r="O59" s="177">
        <f>SUBTOTAL(9,O60:O65)</f>
        <v>0</v>
      </c>
      <c r="P59" s="241">
        <f>M59+O59</f>
        <v>1102</v>
      </c>
      <c r="Q59" s="242"/>
    </row>
    <row r="60" spans="2:17" s="48" customFormat="1" outlineLevel="2" x14ac:dyDescent="0.2">
      <c r="B60" s="39" t="s">
        <v>8</v>
      </c>
      <c r="C60" s="40">
        <v>6</v>
      </c>
      <c r="D60" s="41">
        <v>2</v>
      </c>
      <c r="E60" s="42">
        <f>IF(D60,C60*D60,"")</f>
        <v>12</v>
      </c>
      <c r="F60" s="43"/>
      <c r="G60" s="44" t="str">
        <f>IF(F60,F60*C60,"")</f>
        <v/>
      </c>
      <c r="H60" s="80">
        <f>IF(D60,1,IF(F60,1,""))</f>
        <v>1</v>
      </c>
      <c r="J60" s="39" t="s">
        <v>8</v>
      </c>
      <c r="K60" s="40">
        <v>6</v>
      </c>
      <c r="L60" s="41">
        <v>2</v>
      </c>
      <c r="M60" s="42">
        <f>IF(L60,K60*L60,"")</f>
        <v>12</v>
      </c>
      <c r="N60" s="43"/>
      <c r="O60" s="44" t="str">
        <f>IF(N60,N60*K60,"")</f>
        <v/>
      </c>
      <c r="P60" s="80">
        <f>IF(L60,1,IF(N60,1,""))</f>
        <v>1</v>
      </c>
    </row>
    <row r="61" spans="2:17" s="48" customFormat="1" outlineLevel="2" x14ac:dyDescent="0.2">
      <c r="B61" s="39" t="s">
        <v>277</v>
      </c>
      <c r="C61" s="40">
        <v>30</v>
      </c>
      <c r="D61" s="41"/>
      <c r="E61" s="42" t="str">
        <f t="shared" ref="E61" si="38">IF(D61,C61*D61,"")</f>
        <v/>
      </c>
      <c r="F61" s="43"/>
      <c r="G61" s="44" t="str">
        <f t="shared" ref="G61" si="39">IF(F61,F61*C61,"")</f>
        <v/>
      </c>
      <c r="H61" s="80" t="str">
        <f t="shared" ref="H61" si="40">IF(D61,1,IF(F61,1,""))</f>
        <v/>
      </c>
      <c r="J61" s="39" t="s">
        <v>277</v>
      </c>
      <c r="K61" s="40">
        <v>30</v>
      </c>
      <c r="L61" s="41"/>
      <c r="M61" s="42" t="str">
        <f t="shared" ref="M61" si="41">IF(L61,K61*L61,"")</f>
        <v/>
      </c>
      <c r="N61" s="43"/>
      <c r="O61" s="44" t="str">
        <f t="shared" ref="O61" si="42">IF(N61,N61*K61,"")</f>
        <v/>
      </c>
      <c r="P61" s="80" t="str">
        <f t="shared" ref="P61" si="43">IF(L61,1,IF(N61,1,""))</f>
        <v/>
      </c>
    </row>
    <row r="62" spans="2:17" s="48" customFormat="1" outlineLevel="2" x14ac:dyDescent="0.2">
      <c r="B62" s="39" t="s">
        <v>213</v>
      </c>
      <c r="C62" s="40">
        <v>20</v>
      </c>
      <c r="D62" s="41"/>
      <c r="E62" s="42" t="str">
        <f>IF(D62,C62*D62,"")</f>
        <v/>
      </c>
      <c r="F62" s="43"/>
      <c r="G62" s="44" t="str">
        <f>IF(F62,F62*C62,"")</f>
        <v/>
      </c>
      <c r="H62" s="80" t="str">
        <f>IF(D62,1,IF(F62,1,""))</f>
        <v/>
      </c>
      <c r="J62" s="39" t="s">
        <v>213</v>
      </c>
      <c r="K62" s="40">
        <v>20</v>
      </c>
      <c r="L62" s="41">
        <v>1</v>
      </c>
      <c r="M62" s="42">
        <f>IF(L62,K62*L62,"")</f>
        <v>20</v>
      </c>
      <c r="N62" s="43"/>
      <c r="O62" s="44" t="str">
        <f>IF(N62,N62*K62,"")</f>
        <v/>
      </c>
      <c r="P62" s="80">
        <f>IF(L62,1,IF(N62,1,""))</f>
        <v>1</v>
      </c>
    </row>
    <row r="63" spans="2:17" s="48" customFormat="1" outlineLevel="2" x14ac:dyDescent="0.2">
      <c r="B63" s="39" t="s">
        <v>278</v>
      </c>
      <c r="C63" s="40">
        <v>149</v>
      </c>
      <c r="D63" s="41">
        <v>1</v>
      </c>
      <c r="E63" s="42">
        <f>IF(D63,C63*D63,"")</f>
        <v>149</v>
      </c>
      <c r="F63" s="43"/>
      <c r="G63" s="44" t="str">
        <f>IF(F63,F63*C63,"")</f>
        <v/>
      </c>
      <c r="H63" s="80">
        <f>IF(D63,1,IF(F63,1,""))</f>
        <v>1</v>
      </c>
      <c r="J63" s="39" t="s">
        <v>278</v>
      </c>
      <c r="K63" s="40">
        <v>149</v>
      </c>
      <c r="L63" s="41"/>
      <c r="M63" s="42" t="str">
        <f>IF(L63,K63*L63,"")</f>
        <v/>
      </c>
      <c r="N63" s="43"/>
      <c r="O63" s="44" t="str">
        <f>IF(N63,N63*K63,"")</f>
        <v/>
      </c>
      <c r="P63" s="80" t="str">
        <f>IF(L63,1,IF(N63,1,""))</f>
        <v/>
      </c>
    </row>
    <row r="64" spans="2:17" s="48" customFormat="1" outlineLevel="2" x14ac:dyDescent="0.2">
      <c r="B64" s="39" t="s">
        <v>279</v>
      </c>
      <c r="C64" s="40">
        <v>1100</v>
      </c>
      <c r="D64" s="41">
        <v>1</v>
      </c>
      <c r="E64" s="42">
        <f>IF(D64,C64*D64,"")</f>
        <v>1100</v>
      </c>
      <c r="F64" s="43"/>
      <c r="G64" s="44" t="str">
        <f>IF(F64,F64*C64,"")</f>
        <v/>
      </c>
      <c r="H64" s="80">
        <f>IF(D64,1,IF(F64,1,""))</f>
        <v>1</v>
      </c>
      <c r="J64" s="39" t="s">
        <v>303</v>
      </c>
      <c r="K64" s="40">
        <v>1070</v>
      </c>
      <c r="L64" s="41">
        <v>1</v>
      </c>
      <c r="M64" s="42">
        <f>IF(L64,K64*L64,"")</f>
        <v>1070</v>
      </c>
      <c r="N64" s="43"/>
      <c r="O64" s="44" t="str">
        <f>IF(N64,N64*K64,"")</f>
        <v/>
      </c>
      <c r="P64" s="80">
        <f>IF(L64,1,IF(N64,1,""))</f>
        <v>1</v>
      </c>
    </row>
    <row r="65" spans="2:17" s="48" customFormat="1" outlineLevel="2" x14ac:dyDescent="0.2">
      <c r="B65" s="39" t="s">
        <v>67</v>
      </c>
      <c r="C65" s="40">
        <v>200</v>
      </c>
      <c r="D65" s="41"/>
      <c r="E65" s="42" t="str">
        <f>IF(D65,C65*D65,"")</f>
        <v/>
      </c>
      <c r="F65" s="43"/>
      <c r="G65" s="44" t="str">
        <f>IF(F65,F65*C65,"")</f>
        <v/>
      </c>
      <c r="H65" s="80" t="str">
        <f>IF(D65,1,IF(F65,1,""))</f>
        <v/>
      </c>
      <c r="J65" s="39" t="s">
        <v>67</v>
      </c>
      <c r="K65" s="40">
        <v>200</v>
      </c>
      <c r="L65" s="41"/>
      <c r="M65" s="42" t="str">
        <f>IF(L65,K65*L65,"")</f>
        <v/>
      </c>
      <c r="N65" s="43"/>
      <c r="O65" s="44" t="str">
        <f>IF(N65,N65*K65,"")</f>
        <v/>
      </c>
      <c r="P65" s="80" t="str">
        <f>IF(L65,1,IF(N65,1,""))</f>
        <v/>
      </c>
    </row>
    <row r="66" spans="2:17" s="38" customFormat="1" outlineLevel="1" x14ac:dyDescent="0.2">
      <c r="B66" s="50" t="s">
        <v>9</v>
      </c>
      <c r="C66" s="69"/>
      <c r="D66" s="53" t="s">
        <v>85</v>
      </c>
      <c r="E66" s="182">
        <f>SUBTOTAL(9,E67:E74)</f>
        <v>4388</v>
      </c>
      <c r="F66" s="183" t="s">
        <v>85</v>
      </c>
      <c r="G66" s="184">
        <f>SUBTOTAL(9,G67:G74)</f>
        <v>0</v>
      </c>
      <c r="H66" s="243">
        <f>E66+G66</f>
        <v>4388</v>
      </c>
      <c r="I66" s="242"/>
      <c r="J66" s="50" t="s">
        <v>9</v>
      </c>
      <c r="K66" s="69"/>
      <c r="L66" s="53" t="s">
        <v>85</v>
      </c>
      <c r="M66" s="182">
        <f>SUBTOTAL(9,M67:M74)</f>
        <v>1398</v>
      </c>
      <c r="N66" s="183" t="s">
        <v>85</v>
      </c>
      <c r="O66" s="184">
        <f>SUBTOTAL(9,O67:O74)</f>
        <v>0</v>
      </c>
      <c r="P66" s="243">
        <f>M66+O66</f>
        <v>1398</v>
      </c>
      <c r="Q66" s="242"/>
    </row>
    <row r="67" spans="2:17" s="48" customFormat="1" outlineLevel="2" x14ac:dyDescent="0.2">
      <c r="B67" s="59" t="s">
        <v>280</v>
      </c>
      <c r="C67" s="60">
        <v>108</v>
      </c>
      <c r="D67" s="61">
        <v>1</v>
      </c>
      <c r="E67" s="62">
        <f t="shared" ref="E67:E73" si="44">IF(D67,C67*D67,"")</f>
        <v>108</v>
      </c>
      <c r="F67" s="63"/>
      <c r="G67" s="64" t="str">
        <f>IF(F67,F67*C67,"")</f>
        <v/>
      </c>
      <c r="H67" s="81">
        <f t="shared" ref="H67:H73" si="45">IF(D67,1,IF(F67,1,""))</f>
        <v>1</v>
      </c>
      <c r="J67" s="59" t="s">
        <v>280</v>
      </c>
      <c r="K67" s="60">
        <v>108</v>
      </c>
      <c r="L67" s="61">
        <v>1</v>
      </c>
      <c r="M67" s="62">
        <f t="shared" ref="M67:M73" si="46">IF(L67,K67*L67,"")</f>
        <v>108</v>
      </c>
      <c r="N67" s="63"/>
      <c r="O67" s="64" t="str">
        <f>IF(N67,N67*K67,"")</f>
        <v/>
      </c>
      <c r="P67" s="81">
        <f t="shared" ref="P67:P73" si="47">IF(L67,1,IF(N67,1,""))</f>
        <v>1</v>
      </c>
    </row>
    <row r="68" spans="2:17" s="48" customFormat="1" outlineLevel="2" x14ac:dyDescent="0.2">
      <c r="B68" s="59" t="s">
        <v>281</v>
      </c>
      <c r="C68" s="60">
        <v>181</v>
      </c>
      <c r="D68" s="61"/>
      <c r="E68" s="62" t="str">
        <f t="shared" si="44"/>
        <v/>
      </c>
      <c r="F68" s="63"/>
      <c r="G68" s="64" t="str">
        <f>IF(F68,F68*C68,"")</f>
        <v/>
      </c>
      <c r="H68" s="81" t="str">
        <f t="shared" si="45"/>
        <v/>
      </c>
      <c r="J68" s="59" t="s">
        <v>281</v>
      </c>
      <c r="K68" s="60">
        <v>181</v>
      </c>
      <c r="L68" s="61"/>
      <c r="M68" s="62" t="str">
        <f t="shared" si="46"/>
        <v/>
      </c>
      <c r="N68" s="63"/>
      <c r="O68" s="64" t="str">
        <f>IF(N68,N68*K68,"")</f>
        <v/>
      </c>
      <c r="P68" s="81" t="str">
        <f t="shared" si="47"/>
        <v/>
      </c>
    </row>
    <row r="69" spans="2:17" s="48" customFormat="1" outlineLevel="2" x14ac:dyDescent="0.2">
      <c r="B69" s="59" t="s">
        <v>282</v>
      </c>
      <c r="C69" s="60">
        <v>350</v>
      </c>
      <c r="D69" s="61">
        <v>1</v>
      </c>
      <c r="E69" s="62">
        <f t="shared" si="44"/>
        <v>350</v>
      </c>
      <c r="F69" s="63"/>
      <c r="G69" s="64" t="str">
        <f t="shared" ref="G69:G73" si="48">IF(F69,F69*C69,"")</f>
        <v/>
      </c>
      <c r="H69" s="81">
        <f t="shared" si="45"/>
        <v>1</v>
      </c>
      <c r="J69" s="59" t="s">
        <v>300</v>
      </c>
      <c r="K69" s="60">
        <v>340</v>
      </c>
      <c r="L69" s="61">
        <v>1</v>
      </c>
      <c r="M69" s="62">
        <f t="shared" si="46"/>
        <v>340</v>
      </c>
      <c r="N69" s="63"/>
      <c r="O69" s="64" t="str">
        <f t="shared" ref="O69:O73" si="49">IF(N69,N69*K69,"")</f>
        <v/>
      </c>
      <c r="P69" s="81">
        <f t="shared" si="47"/>
        <v>1</v>
      </c>
    </row>
    <row r="70" spans="2:17" s="48" customFormat="1" outlineLevel="2" x14ac:dyDescent="0.2">
      <c r="B70" s="59" t="s">
        <v>222</v>
      </c>
      <c r="C70" s="60">
        <v>121</v>
      </c>
      <c r="D70" s="61"/>
      <c r="E70" s="62" t="str">
        <f t="shared" si="44"/>
        <v/>
      </c>
      <c r="F70" s="63"/>
      <c r="G70" s="64" t="str">
        <f t="shared" si="48"/>
        <v/>
      </c>
      <c r="H70" s="81" t="str">
        <f t="shared" si="45"/>
        <v/>
      </c>
      <c r="J70" s="59" t="s">
        <v>222</v>
      </c>
      <c r="K70" s="60">
        <v>121</v>
      </c>
      <c r="L70" s="61"/>
      <c r="M70" s="62" t="str">
        <f t="shared" si="46"/>
        <v/>
      </c>
      <c r="N70" s="63"/>
      <c r="O70" s="64" t="str">
        <f t="shared" si="49"/>
        <v/>
      </c>
      <c r="P70" s="81" t="str">
        <f t="shared" si="47"/>
        <v/>
      </c>
    </row>
    <row r="71" spans="2:17" s="48" customFormat="1" outlineLevel="2" x14ac:dyDescent="0.2">
      <c r="B71" s="59" t="s">
        <v>283</v>
      </c>
      <c r="C71" s="60">
        <v>590</v>
      </c>
      <c r="D71" s="61"/>
      <c r="E71" s="62" t="str">
        <f t="shared" si="44"/>
        <v/>
      </c>
      <c r="F71" s="63"/>
      <c r="G71" s="64" t="str">
        <f t="shared" si="48"/>
        <v/>
      </c>
      <c r="H71" s="81" t="str">
        <f t="shared" si="45"/>
        <v/>
      </c>
      <c r="J71" s="59" t="s">
        <v>283</v>
      </c>
      <c r="K71" s="60">
        <v>590</v>
      </c>
      <c r="L71" s="61"/>
      <c r="M71" s="62" t="str">
        <f t="shared" si="46"/>
        <v/>
      </c>
      <c r="N71" s="63"/>
      <c r="O71" s="64" t="str">
        <f t="shared" si="49"/>
        <v/>
      </c>
      <c r="P71" s="81" t="str">
        <f t="shared" si="47"/>
        <v/>
      </c>
    </row>
    <row r="72" spans="2:17" s="48" customFormat="1" outlineLevel="2" x14ac:dyDescent="0.2">
      <c r="B72" s="59" t="s">
        <v>284</v>
      </c>
      <c r="C72" s="60">
        <v>1090</v>
      </c>
      <c r="D72" s="61">
        <v>1</v>
      </c>
      <c r="E72" s="62">
        <f t="shared" si="44"/>
        <v>1090</v>
      </c>
      <c r="F72" s="63"/>
      <c r="G72" s="64" t="str">
        <f t="shared" si="48"/>
        <v/>
      </c>
      <c r="H72" s="81">
        <f t="shared" si="45"/>
        <v>1</v>
      </c>
      <c r="J72" s="59" t="s">
        <v>284</v>
      </c>
      <c r="K72" s="60">
        <v>950</v>
      </c>
      <c r="L72" s="61">
        <v>1</v>
      </c>
      <c r="M72" s="62">
        <f t="shared" si="46"/>
        <v>950</v>
      </c>
      <c r="N72" s="63"/>
      <c r="O72" s="64" t="str">
        <f t="shared" si="49"/>
        <v/>
      </c>
      <c r="P72" s="81">
        <f t="shared" si="47"/>
        <v>1</v>
      </c>
    </row>
    <row r="73" spans="2:17" s="48" customFormat="1" outlineLevel="2" x14ac:dyDescent="0.2">
      <c r="B73" s="83" t="s">
        <v>257</v>
      </c>
      <c r="C73" s="60">
        <f>74/4</f>
        <v>18.5</v>
      </c>
      <c r="D73" s="61"/>
      <c r="E73" s="62" t="str">
        <f t="shared" si="44"/>
        <v/>
      </c>
      <c r="F73" s="63"/>
      <c r="G73" s="64" t="str">
        <f t="shared" si="48"/>
        <v/>
      </c>
      <c r="H73" s="81" t="str">
        <f t="shared" si="45"/>
        <v/>
      </c>
      <c r="J73" s="83" t="str">
        <f>B73</f>
        <v>Sandhering</v>
      </c>
      <c r="K73" s="60">
        <f>C73</f>
        <v>18.5</v>
      </c>
      <c r="L73" s="61"/>
      <c r="M73" s="62" t="str">
        <f t="shared" si="46"/>
        <v/>
      </c>
      <c r="N73" s="63"/>
      <c r="O73" s="64" t="str">
        <f t="shared" si="49"/>
        <v/>
      </c>
      <c r="P73" s="81" t="str">
        <f t="shared" si="47"/>
        <v/>
      </c>
    </row>
    <row r="74" spans="2:17" s="48" customFormat="1" outlineLevel="2" x14ac:dyDescent="0.2">
      <c r="B74" s="83" t="s">
        <v>305</v>
      </c>
      <c r="C74" s="60">
        <v>2840</v>
      </c>
      <c r="D74" s="61">
        <v>1</v>
      </c>
      <c r="E74" s="62">
        <f>IF(D74,C74*D74,"")</f>
        <v>2840</v>
      </c>
      <c r="F74" s="63"/>
      <c r="G74" s="64" t="str">
        <f>IF(F74,F74*C74,"")</f>
        <v/>
      </c>
      <c r="H74" s="81">
        <f>IF(D74,1,IF(F74,1,""))</f>
        <v>1</v>
      </c>
      <c r="J74" s="83" t="str">
        <f>B74</f>
        <v>Zelt Vaude Mark II Light</v>
      </c>
      <c r="K74" s="60">
        <f>C74</f>
        <v>2840</v>
      </c>
      <c r="L74" s="61"/>
      <c r="M74" s="62" t="str">
        <f>IF(L74,K74*L74,"")</f>
        <v/>
      </c>
      <c r="N74" s="63"/>
      <c r="O74" s="64" t="str">
        <f>IF(N74,N74*K74,"")</f>
        <v/>
      </c>
      <c r="P74" s="81" t="str">
        <f>IF(L74,1,IF(N74,1,""))</f>
        <v/>
      </c>
    </row>
    <row r="75" spans="2:17" s="38" customFormat="1" outlineLevel="1" x14ac:dyDescent="0.2">
      <c r="B75" s="34" t="s">
        <v>18</v>
      </c>
      <c r="C75" s="36"/>
      <c r="D75" s="37" t="s">
        <v>85</v>
      </c>
      <c r="E75" s="175">
        <f>SUBTOTAL(9,E76:E83)</f>
        <v>0</v>
      </c>
      <c r="F75" s="37" t="s">
        <v>85</v>
      </c>
      <c r="G75" s="177">
        <f>SUBTOTAL(9,G76:G83)</f>
        <v>2250</v>
      </c>
      <c r="H75" s="241">
        <f>E75+G75</f>
        <v>2250</v>
      </c>
      <c r="I75" s="242"/>
      <c r="J75" s="34" t="s">
        <v>18</v>
      </c>
      <c r="K75" s="36"/>
      <c r="L75" s="37" t="s">
        <v>85</v>
      </c>
      <c r="M75" s="175">
        <f>SUBTOTAL(9,M76:M83)</f>
        <v>0</v>
      </c>
      <c r="N75" s="37" t="s">
        <v>85</v>
      </c>
      <c r="O75" s="177">
        <f>SUBTOTAL(9,O76:O83)</f>
        <v>2140</v>
      </c>
      <c r="P75" s="241">
        <f>M75+O75</f>
        <v>2140</v>
      </c>
      <c r="Q75" s="242"/>
    </row>
    <row r="76" spans="2:17" s="48" customFormat="1" outlineLevel="2" x14ac:dyDescent="0.2">
      <c r="B76" s="39" t="s">
        <v>297</v>
      </c>
      <c r="C76" s="40">
        <f>880*2</f>
        <v>1760</v>
      </c>
      <c r="D76" s="41"/>
      <c r="E76" s="42" t="str">
        <f t="shared" ref="E76:E83" si="50">IF(D76,C76*D76,"")</f>
        <v/>
      </c>
      <c r="F76" s="43">
        <v>1</v>
      </c>
      <c r="G76" s="44">
        <f t="shared" ref="G76:G83" si="51">IF(F76,F76*C76,"")</f>
        <v>1760</v>
      </c>
      <c r="H76" s="80">
        <f t="shared" ref="H76:H83" si="52">IF(D76,1,IF(F76,1,""))</f>
        <v>1</v>
      </c>
      <c r="J76" s="39" t="s">
        <v>298</v>
      </c>
      <c r="K76" s="40">
        <v>1650</v>
      </c>
      <c r="L76" s="41"/>
      <c r="M76" s="42" t="str">
        <f t="shared" ref="M76" si="53">IF(L76,K76*L76,"")</f>
        <v/>
      </c>
      <c r="N76" s="43">
        <v>1</v>
      </c>
      <c r="O76" s="44">
        <f t="shared" ref="O76:O83" si="54">IF(N76,N76*K76,"")</f>
        <v>1650</v>
      </c>
      <c r="P76" s="80">
        <f t="shared" ref="P76" si="55">IF(L76,1,IF(N76,1,""))</f>
        <v>1</v>
      </c>
    </row>
    <row r="77" spans="2:17" s="48" customFormat="1" outlineLevel="2" x14ac:dyDescent="0.2">
      <c r="B77" s="39" t="s">
        <v>285</v>
      </c>
      <c r="C77" s="40">
        <v>720</v>
      </c>
      <c r="D77" s="41"/>
      <c r="E77" s="42" t="str">
        <f>IF(D77,C77*D77,"")</f>
        <v/>
      </c>
      <c r="F77" s="43"/>
      <c r="G77" s="44" t="str">
        <f t="shared" si="51"/>
        <v/>
      </c>
      <c r="H77" s="80" t="str">
        <f>IF(D77,1,IF(F77,1,""))</f>
        <v/>
      </c>
      <c r="J77" s="39" t="s">
        <v>285</v>
      </c>
      <c r="K77" s="40">
        <v>720</v>
      </c>
      <c r="L77" s="41"/>
      <c r="M77" s="42" t="str">
        <f>IF(L77,K77*L77,"")</f>
        <v/>
      </c>
      <c r="N77" s="43"/>
      <c r="O77" s="44" t="str">
        <f t="shared" si="54"/>
        <v/>
      </c>
      <c r="P77" s="80" t="str">
        <f>IF(L77,1,IF(N77,1,""))</f>
        <v/>
      </c>
    </row>
    <row r="78" spans="2:17" s="48" customFormat="1" outlineLevel="2" x14ac:dyDescent="0.2">
      <c r="B78" s="39" t="s">
        <v>251</v>
      </c>
      <c r="C78" s="40">
        <v>266</v>
      </c>
      <c r="D78" s="41"/>
      <c r="E78" s="42" t="str">
        <f>IF(D78,C78*D78,"")</f>
        <v/>
      </c>
      <c r="F78" s="43"/>
      <c r="G78" s="44" t="str">
        <f t="shared" si="51"/>
        <v/>
      </c>
      <c r="H78" s="80" t="str">
        <f>IF(D78,1,IF(F78,1,""))</f>
        <v/>
      </c>
      <c r="J78" s="39" t="s">
        <v>251</v>
      </c>
      <c r="K78" s="40">
        <v>266</v>
      </c>
      <c r="L78" s="41"/>
      <c r="M78" s="42" t="str">
        <f>IF(L78,K78*L78,"")</f>
        <v/>
      </c>
      <c r="N78" s="43"/>
      <c r="O78" s="44" t="str">
        <f t="shared" si="54"/>
        <v/>
      </c>
      <c r="P78" s="80" t="str">
        <f>IF(L78,1,IF(N78,1,""))</f>
        <v/>
      </c>
    </row>
    <row r="79" spans="2:17" s="48" customFormat="1" outlineLevel="2" x14ac:dyDescent="0.2">
      <c r="B79" s="39" t="s">
        <v>19</v>
      </c>
      <c r="C79" s="40">
        <v>400</v>
      </c>
      <c r="D79" s="41"/>
      <c r="E79" s="42" t="str">
        <f t="shared" si="50"/>
        <v/>
      </c>
      <c r="F79" s="43"/>
      <c r="G79" s="44" t="str">
        <f t="shared" si="51"/>
        <v/>
      </c>
      <c r="H79" s="80" t="str">
        <f t="shared" si="52"/>
        <v/>
      </c>
      <c r="J79" s="39" t="s">
        <v>19</v>
      </c>
      <c r="K79" s="40">
        <v>400</v>
      </c>
      <c r="L79" s="41"/>
      <c r="M79" s="42" t="str">
        <f t="shared" ref="M79:M80" si="56">IF(L79,K79*L79,"")</f>
        <v/>
      </c>
      <c r="N79" s="43"/>
      <c r="O79" s="44" t="str">
        <f t="shared" si="54"/>
        <v/>
      </c>
      <c r="P79" s="80" t="str">
        <f t="shared" ref="P79:P83" si="57">IF(L79,1,IF(N79,1,""))</f>
        <v/>
      </c>
    </row>
    <row r="80" spans="2:17" s="48" customFormat="1" outlineLevel="2" x14ac:dyDescent="0.2">
      <c r="B80" s="39" t="s">
        <v>209</v>
      </c>
      <c r="C80" s="40">
        <v>217</v>
      </c>
      <c r="D80" s="41"/>
      <c r="E80" s="42" t="str">
        <f t="shared" si="50"/>
        <v/>
      </c>
      <c r="F80" s="43"/>
      <c r="G80" s="44" t="str">
        <f t="shared" si="51"/>
        <v/>
      </c>
      <c r="H80" s="80" t="str">
        <f t="shared" si="52"/>
        <v/>
      </c>
      <c r="J80" s="39" t="s">
        <v>209</v>
      </c>
      <c r="K80" s="40">
        <v>217</v>
      </c>
      <c r="L80" s="41"/>
      <c r="M80" s="42" t="str">
        <f t="shared" si="56"/>
        <v/>
      </c>
      <c r="N80" s="43"/>
      <c r="O80" s="44" t="str">
        <f t="shared" si="54"/>
        <v/>
      </c>
      <c r="P80" s="80" t="str">
        <f t="shared" si="57"/>
        <v/>
      </c>
    </row>
    <row r="81" spans="2:17" s="48" customFormat="1" outlineLevel="2" x14ac:dyDescent="0.2">
      <c r="B81" s="39" t="s">
        <v>86</v>
      </c>
      <c r="C81" s="40">
        <v>96</v>
      </c>
      <c r="D81" s="41"/>
      <c r="E81" s="42" t="str">
        <f>IF(D81,C81*D81,"")</f>
        <v/>
      </c>
      <c r="F81" s="43"/>
      <c r="G81" s="44" t="str">
        <f t="shared" si="51"/>
        <v/>
      </c>
      <c r="H81" s="80" t="str">
        <f t="shared" si="52"/>
        <v/>
      </c>
      <c r="J81" s="39" t="s">
        <v>86</v>
      </c>
      <c r="K81" s="40">
        <v>96</v>
      </c>
      <c r="L81" s="41"/>
      <c r="M81" s="42" t="str">
        <f>IF(L81,K81*L81,"")</f>
        <v/>
      </c>
      <c r="N81" s="43"/>
      <c r="O81" s="44" t="str">
        <f t="shared" si="54"/>
        <v/>
      </c>
      <c r="P81" s="80" t="str">
        <f t="shared" si="57"/>
        <v/>
      </c>
    </row>
    <row r="82" spans="2:17" s="48" customFormat="1" outlineLevel="2" x14ac:dyDescent="0.2">
      <c r="B82" s="39" t="s">
        <v>252</v>
      </c>
      <c r="C82" s="40">
        <v>340</v>
      </c>
      <c r="D82" s="41"/>
      <c r="E82" s="42" t="str">
        <f t="shared" si="50"/>
        <v/>
      </c>
      <c r="F82" s="43"/>
      <c r="G82" s="44" t="str">
        <f t="shared" si="51"/>
        <v/>
      </c>
      <c r="H82" s="80" t="str">
        <f t="shared" si="52"/>
        <v/>
      </c>
      <c r="J82" s="39" t="s">
        <v>252</v>
      </c>
      <c r="K82" s="40">
        <v>340</v>
      </c>
      <c r="L82" s="41"/>
      <c r="M82" s="42" t="str">
        <f t="shared" ref="M82:M83" si="58">IF(L82,K82*L82,"")</f>
        <v/>
      </c>
      <c r="N82" s="43"/>
      <c r="O82" s="44" t="str">
        <f t="shared" si="54"/>
        <v/>
      </c>
      <c r="P82" s="80" t="str">
        <f t="shared" si="57"/>
        <v/>
      </c>
    </row>
    <row r="83" spans="2:17" s="48" customFormat="1" outlineLevel="2" x14ac:dyDescent="0.2">
      <c r="B83" s="39" t="s">
        <v>286</v>
      </c>
      <c r="C83" s="40">
        <v>490</v>
      </c>
      <c r="D83" s="41"/>
      <c r="E83" s="42" t="str">
        <f t="shared" si="50"/>
        <v/>
      </c>
      <c r="F83" s="43">
        <v>1</v>
      </c>
      <c r="G83" s="44">
        <f t="shared" si="51"/>
        <v>490</v>
      </c>
      <c r="H83" s="80">
        <f t="shared" si="52"/>
        <v>1</v>
      </c>
      <c r="J83" s="39" t="s">
        <v>286</v>
      </c>
      <c r="K83" s="40">
        <v>490</v>
      </c>
      <c r="L83" s="41"/>
      <c r="M83" s="42" t="str">
        <f t="shared" si="58"/>
        <v/>
      </c>
      <c r="N83" s="43">
        <v>1</v>
      </c>
      <c r="O83" s="44">
        <f t="shared" si="54"/>
        <v>490</v>
      </c>
      <c r="P83" s="80">
        <f t="shared" si="57"/>
        <v>1</v>
      </c>
    </row>
    <row r="84" spans="2:17" s="38" customFormat="1" outlineLevel="1" x14ac:dyDescent="0.2">
      <c r="B84" s="70" t="s">
        <v>12</v>
      </c>
      <c r="C84" s="69"/>
      <c r="D84" s="53" t="s">
        <v>85</v>
      </c>
      <c r="E84" s="182">
        <f>SUBTOTAL(9,E85:E96)</f>
        <v>192</v>
      </c>
      <c r="F84" s="183" t="s">
        <v>85</v>
      </c>
      <c r="G84" s="184">
        <f>SUBTOTAL(9,G85:G96)</f>
        <v>0</v>
      </c>
      <c r="H84" s="243">
        <f>E84+G84</f>
        <v>192</v>
      </c>
      <c r="I84" s="242"/>
      <c r="J84" s="70" t="s">
        <v>12</v>
      </c>
      <c r="K84" s="69"/>
      <c r="L84" s="53" t="s">
        <v>85</v>
      </c>
      <c r="M84" s="182">
        <f>SUBTOTAL(9,M85:M96)</f>
        <v>411</v>
      </c>
      <c r="N84" s="183" t="s">
        <v>85</v>
      </c>
      <c r="O84" s="184">
        <f>SUBTOTAL(9,O85:O96)</f>
        <v>0</v>
      </c>
      <c r="P84" s="243">
        <f>M84+O84</f>
        <v>411</v>
      </c>
      <c r="Q84" s="242"/>
    </row>
    <row r="85" spans="2:17" s="48" customFormat="1" outlineLevel="2" x14ac:dyDescent="0.2">
      <c r="B85" s="83" t="s">
        <v>263</v>
      </c>
      <c r="C85" s="71">
        <v>45</v>
      </c>
      <c r="D85" s="61">
        <v>1</v>
      </c>
      <c r="E85" s="62">
        <f t="shared" ref="E85:E94" si="59">IF(D85,C85*D85,"")</f>
        <v>45</v>
      </c>
      <c r="F85" s="63"/>
      <c r="G85" s="64" t="str">
        <f t="shared" ref="G85:G94" si="60">IF(F85,F85*C85,"")</f>
        <v/>
      </c>
      <c r="H85" s="81">
        <f t="shared" ref="H85:H96" si="61">IF(D85,1,IF(F85,1,""))</f>
        <v>1</v>
      </c>
      <c r="J85" s="83" t="str">
        <f>B85</f>
        <v>Erste Hilfe Päckchen</v>
      </c>
      <c r="K85" s="71">
        <f>C85</f>
        <v>45</v>
      </c>
      <c r="L85" s="61"/>
      <c r="M85" s="62" t="str">
        <f t="shared" ref="M85:M94" si="62">IF(L85,K85*L85,"")</f>
        <v/>
      </c>
      <c r="N85" s="63"/>
      <c r="O85" s="64" t="str">
        <f t="shared" ref="O85:O94" si="63">IF(N85,N85*K85,"")</f>
        <v/>
      </c>
      <c r="P85" s="81" t="str">
        <f t="shared" ref="P85:P96" si="64">IF(L85,1,IF(N85,1,""))</f>
        <v/>
      </c>
    </row>
    <row r="86" spans="2:17" s="48" customFormat="1" outlineLevel="2" x14ac:dyDescent="0.2">
      <c r="B86" s="83" t="s">
        <v>287</v>
      </c>
      <c r="C86" s="71">
        <v>50</v>
      </c>
      <c r="D86" s="61"/>
      <c r="E86" s="62" t="str">
        <f t="shared" si="59"/>
        <v/>
      </c>
      <c r="F86" s="63"/>
      <c r="G86" s="64" t="str">
        <f t="shared" si="60"/>
        <v/>
      </c>
      <c r="H86" s="81" t="str">
        <f t="shared" si="61"/>
        <v/>
      </c>
      <c r="J86" s="83" t="str">
        <f t="shared" ref="J86:J96" si="65">B86</f>
        <v>Bargeld (in Landeswährung)</v>
      </c>
      <c r="K86" s="71">
        <f t="shared" ref="K86:K96" si="66">C86</f>
        <v>50</v>
      </c>
      <c r="L86" s="61">
        <v>1</v>
      </c>
      <c r="M86" s="62">
        <f t="shared" si="62"/>
        <v>50</v>
      </c>
      <c r="N86" s="63"/>
      <c r="O86" s="64" t="str">
        <f t="shared" si="63"/>
        <v/>
      </c>
      <c r="P86" s="81">
        <f t="shared" si="64"/>
        <v>1</v>
      </c>
    </row>
    <row r="87" spans="2:17" s="48" customFormat="1" outlineLevel="2" x14ac:dyDescent="0.2">
      <c r="B87" s="83" t="s">
        <v>53</v>
      </c>
      <c r="C87" s="60">
        <v>35</v>
      </c>
      <c r="D87" s="61"/>
      <c r="E87" s="62" t="str">
        <f t="shared" si="59"/>
        <v/>
      </c>
      <c r="F87" s="63"/>
      <c r="G87" s="64" t="str">
        <f t="shared" si="60"/>
        <v/>
      </c>
      <c r="H87" s="81" t="str">
        <f t="shared" si="61"/>
        <v/>
      </c>
      <c r="J87" s="83" t="str">
        <f t="shared" si="65"/>
        <v>Papiertaschentücher 10 St.</v>
      </c>
      <c r="K87" s="71">
        <f t="shared" si="66"/>
        <v>35</v>
      </c>
      <c r="L87" s="61">
        <v>1</v>
      </c>
      <c r="M87" s="62">
        <f t="shared" si="62"/>
        <v>35</v>
      </c>
      <c r="N87" s="63"/>
      <c r="O87" s="64" t="str">
        <f t="shared" si="63"/>
        <v/>
      </c>
      <c r="P87" s="81">
        <f t="shared" si="64"/>
        <v>1</v>
      </c>
    </row>
    <row r="88" spans="2:17" s="48" customFormat="1" outlineLevel="2" x14ac:dyDescent="0.2">
      <c r="B88" s="83" t="s">
        <v>96</v>
      </c>
      <c r="C88" s="60">
        <v>22</v>
      </c>
      <c r="D88" s="61"/>
      <c r="E88" s="62" t="str">
        <f t="shared" si="59"/>
        <v/>
      </c>
      <c r="F88" s="63"/>
      <c r="G88" s="64" t="str">
        <f t="shared" si="60"/>
        <v/>
      </c>
      <c r="H88" s="81" t="str">
        <f t="shared" si="61"/>
        <v/>
      </c>
      <c r="J88" s="83" t="str">
        <f t="shared" si="65"/>
        <v>Klopapier</v>
      </c>
      <c r="K88" s="71">
        <f t="shared" si="66"/>
        <v>22</v>
      </c>
      <c r="L88" s="61">
        <v>1</v>
      </c>
      <c r="M88" s="62">
        <f t="shared" si="62"/>
        <v>22</v>
      </c>
      <c r="N88" s="63"/>
      <c r="O88" s="64" t="str">
        <f t="shared" si="63"/>
        <v/>
      </c>
      <c r="P88" s="81">
        <f t="shared" si="64"/>
        <v>1</v>
      </c>
    </row>
    <row r="89" spans="2:17" s="48" customFormat="1" outlineLevel="2" x14ac:dyDescent="0.2">
      <c r="B89" s="59" t="s">
        <v>210</v>
      </c>
      <c r="C89" s="60">
        <v>22</v>
      </c>
      <c r="D89" s="61">
        <v>1</v>
      </c>
      <c r="E89" s="62">
        <f t="shared" si="59"/>
        <v>22</v>
      </c>
      <c r="F89" s="63"/>
      <c r="G89" s="64" t="str">
        <f t="shared" si="60"/>
        <v/>
      </c>
      <c r="H89" s="81">
        <f t="shared" si="61"/>
        <v>1</v>
      </c>
      <c r="J89" s="59" t="str">
        <f t="shared" si="65"/>
        <v>Mikrofaser-Handtuch</v>
      </c>
      <c r="K89" s="71">
        <f t="shared" si="66"/>
        <v>22</v>
      </c>
      <c r="L89" s="61">
        <v>1</v>
      </c>
      <c r="M89" s="62">
        <f t="shared" si="62"/>
        <v>22</v>
      </c>
      <c r="N89" s="63"/>
      <c r="O89" s="64" t="str">
        <f t="shared" si="63"/>
        <v/>
      </c>
      <c r="P89" s="81">
        <f t="shared" si="64"/>
        <v>1</v>
      </c>
    </row>
    <row r="90" spans="2:17" s="48" customFormat="1" outlineLevel="2" x14ac:dyDescent="0.2">
      <c r="B90" s="84" t="s">
        <v>54</v>
      </c>
      <c r="C90" s="60">
        <v>124</v>
      </c>
      <c r="D90" s="61">
        <v>1</v>
      </c>
      <c r="E90" s="62">
        <f t="shared" si="59"/>
        <v>124</v>
      </c>
      <c r="F90" s="63"/>
      <c r="G90" s="64" t="str">
        <f t="shared" si="60"/>
        <v/>
      </c>
      <c r="H90" s="81">
        <f t="shared" si="61"/>
        <v>1</v>
      </c>
      <c r="J90" s="83" t="str">
        <f t="shared" si="65"/>
        <v>Waschzeug inkl. Sonnencreme</v>
      </c>
      <c r="K90" s="71">
        <f t="shared" si="66"/>
        <v>124</v>
      </c>
      <c r="L90" s="61">
        <v>1</v>
      </c>
      <c r="M90" s="62">
        <f t="shared" si="62"/>
        <v>124</v>
      </c>
      <c r="N90" s="63"/>
      <c r="O90" s="64" t="str">
        <f t="shared" si="63"/>
        <v/>
      </c>
      <c r="P90" s="81">
        <f t="shared" si="64"/>
        <v>1</v>
      </c>
    </row>
    <row r="91" spans="2:17" s="48" customFormat="1" outlineLevel="2" x14ac:dyDescent="0.2">
      <c r="B91" s="83" t="s">
        <v>288</v>
      </c>
      <c r="C91" s="60">
        <v>82</v>
      </c>
      <c r="D91" s="61"/>
      <c r="E91" s="62" t="str">
        <f t="shared" si="59"/>
        <v/>
      </c>
      <c r="F91" s="63"/>
      <c r="G91" s="64" t="str">
        <f t="shared" si="60"/>
        <v/>
      </c>
      <c r="H91" s="81" t="str">
        <f t="shared" si="61"/>
        <v/>
      </c>
      <c r="J91" s="83" t="str">
        <f t="shared" si="65"/>
        <v>Schlüssel Auto + Haustür</v>
      </c>
      <c r="K91" s="71">
        <f t="shared" si="66"/>
        <v>82</v>
      </c>
      <c r="L91" s="61">
        <v>1</v>
      </c>
      <c r="M91" s="62">
        <f t="shared" si="62"/>
        <v>82</v>
      </c>
      <c r="N91" s="63"/>
      <c r="O91" s="64" t="str">
        <f t="shared" si="63"/>
        <v/>
      </c>
      <c r="P91" s="81">
        <f t="shared" si="64"/>
        <v>1</v>
      </c>
    </row>
    <row r="92" spans="2:17" s="48" customFormat="1" outlineLevel="2" x14ac:dyDescent="0.2">
      <c r="B92" s="59" t="s">
        <v>7</v>
      </c>
      <c r="C92" s="60">
        <v>1</v>
      </c>
      <c r="D92" s="61">
        <v>1</v>
      </c>
      <c r="E92" s="62">
        <f t="shared" si="59"/>
        <v>1</v>
      </c>
      <c r="F92" s="63"/>
      <c r="G92" s="64" t="str">
        <f t="shared" si="60"/>
        <v/>
      </c>
      <c r="H92" s="81">
        <f t="shared" si="61"/>
        <v>1</v>
      </c>
      <c r="J92" s="59" t="str">
        <f t="shared" si="65"/>
        <v>Ohrstöpsel</v>
      </c>
      <c r="K92" s="71">
        <f t="shared" si="66"/>
        <v>1</v>
      </c>
      <c r="L92" s="61">
        <v>1</v>
      </c>
      <c r="M92" s="62">
        <f t="shared" si="62"/>
        <v>1</v>
      </c>
      <c r="N92" s="63"/>
      <c r="O92" s="64" t="str">
        <f t="shared" si="63"/>
        <v/>
      </c>
      <c r="P92" s="81">
        <f t="shared" si="64"/>
        <v>1</v>
      </c>
    </row>
    <row r="93" spans="2:17" s="48" customFormat="1" outlineLevel="2" x14ac:dyDescent="0.2">
      <c r="B93" s="83" t="s">
        <v>289</v>
      </c>
      <c r="C93" s="60">
        <v>5</v>
      </c>
      <c r="D93" s="61"/>
      <c r="E93" s="62" t="str">
        <f t="shared" si="59"/>
        <v/>
      </c>
      <c r="F93" s="63"/>
      <c r="G93" s="64" t="str">
        <f t="shared" si="60"/>
        <v/>
      </c>
      <c r="H93" s="81" t="str">
        <f t="shared" si="61"/>
        <v/>
      </c>
      <c r="J93" s="83" t="str">
        <f t="shared" si="65"/>
        <v>Papier je A4-Seite</v>
      </c>
      <c r="K93" s="71">
        <f t="shared" si="66"/>
        <v>5</v>
      </c>
      <c r="L93" s="61"/>
      <c r="M93" s="62" t="str">
        <f t="shared" si="62"/>
        <v/>
      </c>
      <c r="N93" s="63"/>
      <c r="O93" s="64" t="str">
        <f t="shared" si="63"/>
        <v/>
      </c>
      <c r="P93" s="81" t="str">
        <f t="shared" si="64"/>
        <v/>
      </c>
    </row>
    <row r="94" spans="2:17" s="48" customFormat="1" outlineLevel="2" x14ac:dyDescent="0.2">
      <c r="B94" s="59" t="s">
        <v>51</v>
      </c>
      <c r="C94" s="60">
        <v>37</v>
      </c>
      <c r="D94" s="61"/>
      <c r="E94" s="62" t="str">
        <f t="shared" si="59"/>
        <v/>
      </c>
      <c r="F94" s="63"/>
      <c r="G94" s="64" t="str">
        <f t="shared" si="60"/>
        <v/>
      </c>
      <c r="H94" s="81" t="str">
        <f t="shared" si="61"/>
        <v/>
      </c>
      <c r="J94" s="59" t="s">
        <v>306</v>
      </c>
      <c r="K94" s="71">
        <v>78</v>
      </c>
      <c r="L94" s="61"/>
      <c r="M94" s="62" t="str">
        <f t="shared" si="62"/>
        <v/>
      </c>
      <c r="N94" s="63"/>
      <c r="O94" s="64" t="str">
        <f t="shared" si="63"/>
        <v/>
      </c>
      <c r="P94" s="81" t="str">
        <f t="shared" si="64"/>
        <v/>
      </c>
    </row>
    <row r="95" spans="2:17" s="48" customFormat="1" outlineLevel="2" x14ac:dyDescent="0.2">
      <c r="B95" s="83" t="s">
        <v>87</v>
      </c>
      <c r="C95" s="60">
        <v>75</v>
      </c>
      <c r="D95" s="61"/>
      <c r="E95" s="62" t="str">
        <f>IF(D95,C95*D95,"")</f>
        <v/>
      </c>
      <c r="F95" s="63"/>
      <c r="G95" s="64" t="str">
        <f>IF(F95,F95*C95,"")</f>
        <v/>
      </c>
      <c r="H95" s="81" t="str">
        <f t="shared" si="61"/>
        <v/>
      </c>
      <c r="J95" s="83" t="str">
        <f t="shared" si="65"/>
        <v>Wanderkarte</v>
      </c>
      <c r="K95" s="71">
        <f t="shared" si="66"/>
        <v>75</v>
      </c>
      <c r="L95" s="61">
        <v>1</v>
      </c>
      <c r="M95" s="62">
        <f>IF(L95,K95*L95,"")</f>
        <v>75</v>
      </c>
      <c r="N95" s="63"/>
      <c r="O95" s="64" t="str">
        <f>IF(N95,N95*K95,"")</f>
        <v/>
      </c>
      <c r="P95" s="81">
        <f t="shared" si="64"/>
        <v>1</v>
      </c>
    </row>
    <row r="96" spans="2:17" s="48" customFormat="1" outlineLevel="2" x14ac:dyDescent="0.2">
      <c r="B96" s="83" t="s">
        <v>34</v>
      </c>
      <c r="C96" s="60">
        <v>115</v>
      </c>
      <c r="D96" s="61"/>
      <c r="E96" s="62" t="str">
        <f>IF(D96,C96*D96,"")</f>
        <v/>
      </c>
      <c r="F96" s="63"/>
      <c r="G96" s="64" t="str">
        <f>IF(F96,F96*C96,"")</f>
        <v/>
      </c>
      <c r="H96" s="81" t="str">
        <f t="shared" si="61"/>
        <v/>
      </c>
      <c r="J96" s="83" t="str">
        <f t="shared" si="65"/>
        <v>Reiseführer</v>
      </c>
      <c r="K96" s="71">
        <f t="shared" si="66"/>
        <v>115</v>
      </c>
      <c r="L96" s="61"/>
      <c r="M96" s="62" t="str">
        <f>IF(L96,K96*L96,"")</f>
        <v/>
      </c>
      <c r="N96" s="63"/>
      <c r="O96" s="64" t="str">
        <f>IF(N96,N96*K96,"")</f>
        <v/>
      </c>
      <c r="P96" s="81" t="str">
        <f t="shared" si="64"/>
        <v/>
      </c>
    </row>
    <row r="97" spans="2:17" s="38" customFormat="1" outlineLevel="1" x14ac:dyDescent="0.2">
      <c r="B97" s="34" t="s">
        <v>28</v>
      </c>
      <c r="C97" s="36"/>
      <c r="D97" s="37" t="s">
        <v>85</v>
      </c>
      <c r="E97" s="175">
        <f>SUBTOTAL(9,E98:E102)</f>
        <v>4850</v>
      </c>
      <c r="F97" s="37" t="s">
        <v>85</v>
      </c>
      <c r="G97" s="177">
        <f>SUBTOTAL(9,G98:G102)</f>
        <v>0</v>
      </c>
      <c r="H97" s="241">
        <f>E97+G97</f>
        <v>4850</v>
      </c>
      <c r="I97" s="242"/>
      <c r="J97" s="34" t="s">
        <v>28</v>
      </c>
      <c r="K97" s="36"/>
      <c r="L97" s="37" t="s">
        <v>85</v>
      </c>
      <c r="M97" s="175">
        <f>SUBTOTAL(9,M98:M102)</f>
        <v>4510</v>
      </c>
      <c r="N97" s="37" t="s">
        <v>85</v>
      </c>
      <c r="O97" s="177">
        <f>SUBTOTAL(9,O98:O102)</f>
        <v>0</v>
      </c>
      <c r="P97" s="241">
        <f>M97+O97</f>
        <v>4510</v>
      </c>
      <c r="Q97" s="242"/>
    </row>
    <row r="98" spans="2:17" s="48" customFormat="1" outlineLevel="2" x14ac:dyDescent="0.2">
      <c r="B98" s="39" t="s">
        <v>290</v>
      </c>
      <c r="C98" s="40">
        <v>1000</v>
      </c>
      <c r="D98" s="41">
        <v>1</v>
      </c>
      <c r="E98" s="42">
        <f>IF(D98,C98*D98,"")</f>
        <v>1000</v>
      </c>
      <c r="F98" s="43"/>
      <c r="G98" s="44" t="str">
        <f>IF(F98,F98*C98,"")</f>
        <v/>
      </c>
      <c r="H98" s="80">
        <f>IF(D98,1,IF(F98,1,""))</f>
        <v>1</v>
      </c>
      <c r="J98" s="39" t="s">
        <v>290</v>
      </c>
      <c r="K98" s="40">
        <v>1000</v>
      </c>
      <c r="L98" s="41">
        <v>1</v>
      </c>
      <c r="M98" s="42">
        <f>IF(L98,K98*L98,"")</f>
        <v>1000</v>
      </c>
      <c r="N98" s="43"/>
      <c r="O98" s="44" t="str">
        <f>IF(N98,N98*K98,"")</f>
        <v/>
      </c>
      <c r="P98" s="80">
        <f>IF(L98,1,IF(N98,1,""))</f>
        <v>1</v>
      </c>
    </row>
    <row r="99" spans="2:17" s="48" customFormat="1" outlineLevel="2" x14ac:dyDescent="0.2">
      <c r="B99" s="82" t="s">
        <v>137</v>
      </c>
      <c r="C99" s="40">
        <v>189</v>
      </c>
      <c r="D99" s="41"/>
      <c r="E99" s="42" t="str">
        <f>IF(D99,C99*D99,"")</f>
        <v/>
      </c>
      <c r="F99" s="43"/>
      <c r="G99" s="44" t="str">
        <f>IF(F99,F99*C99,"")</f>
        <v/>
      </c>
      <c r="H99" s="80" t="str">
        <f>IF(D99,1,IF(F99,1,""))</f>
        <v/>
      </c>
      <c r="J99" s="82" t="str">
        <f>B99</f>
        <v>100g-Gaskartusche</v>
      </c>
      <c r="K99" s="40">
        <f>C99</f>
        <v>189</v>
      </c>
      <c r="L99" s="41"/>
      <c r="M99" s="42" t="str">
        <f>IF(L99,K99*L99,"")</f>
        <v/>
      </c>
      <c r="N99" s="43"/>
      <c r="O99" s="44" t="str">
        <f>IF(N99,N99*K99,"")</f>
        <v/>
      </c>
      <c r="P99" s="80" t="str">
        <f>IF(L99,1,IF(N99,1,""))</f>
        <v/>
      </c>
    </row>
    <row r="100" spans="2:17" s="48" customFormat="1" outlineLevel="2" x14ac:dyDescent="0.2">
      <c r="B100" s="82" t="s">
        <v>136</v>
      </c>
      <c r="C100" s="40">
        <v>360</v>
      </c>
      <c r="D100" s="41"/>
      <c r="E100" s="42" t="str">
        <f>IF(D100,C100*D100,"")</f>
        <v/>
      </c>
      <c r="F100" s="43"/>
      <c r="G100" s="44" t="str">
        <f>IF(F100,F100*C100,"")</f>
        <v/>
      </c>
      <c r="H100" s="80" t="str">
        <f>IF(D100,1,IF(F100,1,""))</f>
        <v/>
      </c>
      <c r="J100" s="82" t="str">
        <f t="shared" ref="J100:J101" si="67">B100</f>
        <v>220g-Gaskartusche</v>
      </c>
      <c r="K100" s="40">
        <f t="shared" ref="K100:K101" si="68">C100</f>
        <v>360</v>
      </c>
      <c r="L100" s="41">
        <v>1</v>
      </c>
      <c r="M100" s="42">
        <f>IF(L100,K100*L100,"")</f>
        <v>360</v>
      </c>
      <c r="N100" s="43"/>
      <c r="O100" s="44" t="str">
        <f>IF(N100,N100*K100,"")</f>
        <v/>
      </c>
      <c r="P100" s="80">
        <f>IF(L100,1,IF(N100,1,""))</f>
        <v>1</v>
      </c>
    </row>
    <row r="101" spans="2:17" s="48" customFormat="1" outlineLevel="2" x14ac:dyDescent="0.2">
      <c r="B101" s="82" t="s">
        <v>291</v>
      </c>
      <c r="C101" s="40">
        <v>322</v>
      </c>
      <c r="D101" s="41"/>
      <c r="E101" s="42" t="str">
        <f>IF(D101,C101*D101,"")</f>
        <v/>
      </c>
      <c r="F101" s="43"/>
      <c r="G101" s="44" t="str">
        <f>IF(F101,F101*C101,"")</f>
        <v/>
      </c>
      <c r="H101" s="80"/>
      <c r="J101" s="82" t="str">
        <f t="shared" si="67"/>
        <v>300ml Spiritus in Kunststoffflasche</v>
      </c>
      <c r="K101" s="40">
        <f t="shared" si="68"/>
        <v>322</v>
      </c>
      <c r="L101" s="41"/>
      <c r="M101" s="42" t="str">
        <f>IF(L101,K101*L101,"")</f>
        <v/>
      </c>
      <c r="N101" s="43"/>
      <c r="O101" s="44" t="str">
        <f>IF(N101,N101*K101,"")</f>
        <v/>
      </c>
      <c r="P101" s="80"/>
    </row>
    <row r="102" spans="2:17" s="48" customFormat="1" outlineLevel="2" x14ac:dyDescent="0.2">
      <c r="B102" s="39" t="s">
        <v>292</v>
      </c>
      <c r="C102" s="40">
        <v>550</v>
      </c>
      <c r="D102" s="41">
        <v>7</v>
      </c>
      <c r="E102" s="42">
        <f>IF(D102,C102*D102,"")</f>
        <v>3850</v>
      </c>
      <c r="F102" s="43"/>
      <c r="G102" s="44" t="str">
        <f>IF(F102,F102*C102,"")</f>
        <v/>
      </c>
      <c r="H102" s="80">
        <f>IF(D102,1,IF(F102,1,""))</f>
        <v>1</v>
      </c>
      <c r="J102" s="39" t="s">
        <v>292</v>
      </c>
      <c r="K102" s="40">
        <v>450</v>
      </c>
      <c r="L102" s="41">
        <v>7</v>
      </c>
      <c r="M102" s="42">
        <f>IF(L102,K102*L102,"")</f>
        <v>3150</v>
      </c>
      <c r="N102" s="43"/>
      <c r="O102" s="44" t="str">
        <f>IF(N102,N102*K102,"")</f>
        <v/>
      </c>
      <c r="P102" s="80">
        <f>IF(L102,1,IF(N102,1,""))</f>
        <v>1</v>
      </c>
    </row>
    <row r="103" spans="2:17" x14ac:dyDescent="0.2">
      <c r="B103" s="48"/>
      <c r="C103" s="73"/>
      <c r="D103" s="73"/>
      <c r="E103" s="73"/>
      <c r="F103" s="73"/>
      <c r="G103" s="73"/>
      <c r="H103" s="73"/>
      <c r="J103" s="48"/>
      <c r="K103" s="73"/>
      <c r="L103" s="73"/>
      <c r="M103" s="73"/>
      <c r="N103" s="73"/>
      <c r="O103" s="73"/>
      <c r="P103" s="73"/>
    </row>
    <row r="104" spans="2:17" x14ac:dyDescent="0.2">
      <c r="B104" s="48"/>
      <c r="C104" s="73"/>
      <c r="D104" s="73"/>
      <c r="E104" s="73"/>
      <c r="F104" s="73"/>
      <c r="G104" s="73"/>
      <c r="H104" s="73"/>
      <c r="J104" s="48"/>
      <c r="K104" s="73"/>
      <c r="L104" s="73"/>
      <c r="M104" s="73"/>
      <c r="N104" s="73"/>
      <c r="O104" s="73"/>
      <c r="P104" s="73"/>
    </row>
    <row r="105" spans="2:17" x14ac:dyDescent="0.2">
      <c r="B105" s="48"/>
      <c r="C105" s="73"/>
      <c r="D105" s="73"/>
      <c r="E105" s="73"/>
      <c r="F105" s="73"/>
      <c r="G105" s="73"/>
      <c r="H105" s="73"/>
      <c r="J105" s="48"/>
      <c r="K105" s="73"/>
      <c r="L105" s="73"/>
      <c r="M105" s="73"/>
      <c r="N105" s="73"/>
      <c r="O105" s="73"/>
      <c r="P105" s="73"/>
    </row>
    <row r="106" spans="2:17" x14ac:dyDescent="0.2">
      <c r="B106" s="48"/>
      <c r="C106" s="73"/>
      <c r="D106" s="73"/>
      <c r="E106" s="73"/>
      <c r="F106" s="73"/>
      <c r="G106" s="73"/>
      <c r="H106" s="73"/>
      <c r="J106" s="48"/>
      <c r="K106" s="73"/>
      <c r="L106" s="73"/>
      <c r="M106" s="73"/>
      <c r="N106" s="73"/>
      <c r="O106" s="73"/>
      <c r="P106" s="73"/>
    </row>
    <row r="107" spans="2:17" x14ac:dyDescent="0.2">
      <c r="B107" s="48"/>
      <c r="C107" s="73"/>
      <c r="D107" s="73"/>
      <c r="E107" s="73"/>
      <c r="F107" s="73"/>
      <c r="G107" s="73"/>
      <c r="H107" s="73"/>
      <c r="J107" s="48"/>
      <c r="K107" s="73"/>
      <c r="L107" s="73"/>
      <c r="M107" s="73"/>
      <c r="N107" s="73"/>
      <c r="O107" s="73"/>
      <c r="P107" s="73"/>
    </row>
    <row r="108" spans="2:17" x14ac:dyDescent="0.2">
      <c r="B108" s="48"/>
      <c r="C108" s="73"/>
      <c r="D108" s="73"/>
      <c r="E108" s="73"/>
      <c r="F108" s="73"/>
      <c r="G108" s="73"/>
      <c r="H108" s="73"/>
      <c r="J108" s="48"/>
      <c r="K108" s="73"/>
      <c r="L108" s="73"/>
      <c r="M108" s="73"/>
      <c r="N108" s="73"/>
      <c r="O108" s="73"/>
      <c r="P108" s="73"/>
    </row>
    <row r="109" spans="2:17" x14ac:dyDescent="0.2">
      <c r="B109" s="48"/>
      <c r="C109" s="73"/>
      <c r="D109" s="73"/>
      <c r="E109" s="73"/>
      <c r="F109" s="73"/>
      <c r="G109" s="73"/>
      <c r="H109" s="73"/>
      <c r="J109" s="48"/>
      <c r="K109" s="73"/>
      <c r="L109" s="73"/>
      <c r="M109" s="73"/>
      <c r="N109" s="73"/>
      <c r="O109" s="73"/>
      <c r="P109" s="73"/>
    </row>
    <row r="110" spans="2:17" x14ac:dyDescent="0.2">
      <c r="B110" s="48"/>
      <c r="C110" s="73"/>
      <c r="D110" s="73"/>
      <c r="E110" s="73"/>
      <c r="F110" s="73"/>
      <c r="G110" s="73"/>
      <c r="H110" s="73"/>
      <c r="J110" s="48"/>
      <c r="K110" s="73"/>
      <c r="L110" s="73"/>
      <c r="M110" s="73"/>
      <c r="N110" s="73"/>
      <c r="O110" s="73"/>
      <c r="P110" s="73"/>
    </row>
    <row r="111" spans="2:17" x14ac:dyDescent="0.2">
      <c r="B111" s="48"/>
      <c r="C111" s="73"/>
      <c r="D111" s="73"/>
      <c r="E111" s="73"/>
      <c r="F111" s="73"/>
      <c r="G111" s="73"/>
      <c r="H111" s="73"/>
      <c r="J111" s="48"/>
      <c r="K111" s="73"/>
      <c r="L111" s="73"/>
      <c r="M111" s="73"/>
      <c r="N111" s="73"/>
      <c r="O111" s="73"/>
      <c r="P111" s="73"/>
    </row>
    <row r="112" spans="2:17" x14ac:dyDescent="0.2">
      <c r="B112" s="48"/>
      <c r="C112" s="73"/>
      <c r="D112" s="73"/>
      <c r="E112" s="73"/>
      <c r="F112" s="73"/>
      <c r="G112" s="73"/>
      <c r="H112" s="73"/>
      <c r="J112" s="48"/>
      <c r="K112" s="73"/>
      <c r="L112" s="73"/>
      <c r="M112" s="73"/>
      <c r="N112" s="73"/>
      <c r="O112" s="73"/>
      <c r="P112" s="73"/>
    </row>
    <row r="113" spans="2:16" x14ac:dyDescent="0.2">
      <c r="B113" s="48"/>
      <c r="C113" s="73"/>
      <c r="D113" s="73"/>
      <c r="E113" s="73"/>
      <c r="F113" s="73"/>
      <c r="G113" s="73"/>
      <c r="H113" s="73"/>
      <c r="J113" s="48"/>
      <c r="K113" s="73"/>
      <c r="L113" s="73"/>
      <c r="M113" s="73"/>
      <c r="N113" s="73"/>
      <c r="O113" s="73"/>
      <c r="P113" s="73"/>
    </row>
    <row r="114" spans="2:16" x14ac:dyDescent="0.2">
      <c r="B114" s="48"/>
      <c r="C114" s="73"/>
      <c r="D114" s="73"/>
      <c r="E114" s="73"/>
      <c r="F114" s="73"/>
      <c r="G114" s="73"/>
      <c r="H114" s="73"/>
      <c r="J114" s="48"/>
      <c r="K114" s="73"/>
      <c r="L114" s="73"/>
      <c r="M114" s="73"/>
      <c r="N114" s="73"/>
      <c r="O114" s="73"/>
      <c r="P114" s="73"/>
    </row>
    <row r="115" spans="2:16" x14ac:dyDescent="0.2">
      <c r="B115" s="48"/>
      <c r="C115" s="73"/>
      <c r="D115" s="73"/>
      <c r="E115" s="73"/>
      <c r="F115" s="73"/>
      <c r="G115" s="73"/>
      <c r="H115" s="73"/>
      <c r="J115" s="48"/>
      <c r="K115" s="73"/>
      <c r="L115" s="73"/>
      <c r="M115" s="73"/>
      <c r="N115" s="73"/>
      <c r="O115" s="73"/>
      <c r="P115" s="73"/>
    </row>
    <row r="116" spans="2:16" x14ac:dyDescent="0.2">
      <c r="B116" s="48"/>
      <c r="C116" s="73"/>
      <c r="D116" s="73"/>
      <c r="E116" s="73"/>
      <c r="F116" s="73"/>
      <c r="G116" s="73"/>
      <c r="H116" s="73"/>
      <c r="J116" s="48"/>
      <c r="K116" s="73"/>
      <c r="L116" s="73"/>
      <c r="M116" s="73"/>
      <c r="N116" s="73"/>
      <c r="O116" s="73"/>
      <c r="P116" s="73"/>
    </row>
    <row r="117" spans="2:16" x14ac:dyDescent="0.2">
      <c r="B117" s="48"/>
      <c r="C117" s="73"/>
      <c r="D117" s="73"/>
      <c r="E117" s="73"/>
      <c r="F117" s="73"/>
      <c r="G117" s="73"/>
      <c r="H117" s="73"/>
      <c r="J117" s="48"/>
      <c r="K117" s="73"/>
      <c r="L117" s="73"/>
      <c r="M117" s="73"/>
      <c r="N117" s="73"/>
      <c r="O117" s="73"/>
      <c r="P117" s="73"/>
    </row>
    <row r="118" spans="2:16" x14ac:dyDescent="0.2">
      <c r="B118" s="48"/>
      <c r="C118" s="73"/>
      <c r="D118" s="73"/>
      <c r="E118" s="73"/>
      <c r="F118" s="73"/>
      <c r="G118" s="73"/>
      <c r="H118" s="73"/>
      <c r="J118" s="48"/>
      <c r="K118" s="73"/>
      <c r="L118" s="73"/>
      <c r="M118" s="73"/>
      <c r="N118" s="73"/>
      <c r="O118" s="73"/>
      <c r="P118" s="73"/>
    </row>
    <row r="119" spans="2:16" x14ac:dyDescent="0.2">
      <c r="B119" s="48"/>
      <c r="C119" s="73"/>
      <c r="D119" s="73"/>
      <c r="E119" s="73"/>
      <c r="F119" s="73"/>
      <c r="G119" s="73"/>
      <c r="H119" s="73"/>
      <c r="J119" s="48"/>
      <c r="K119" s="73"/>
      <c r="L119" s="73"/>
      <c r="M119" s="73"/>
      <c r="N119" s="73"/>
      <c r="O119" s="73"/>
      <c r="P119" s="73"/>
    </row>
    <row r="120" spans="2:16" x14ac:dyDescent="0.2">
      <c r="B120" s="48"/>
      <c r="C120" s="73"/>
      <c r="D120" s="73"/>
      <c r="E120" s="73"/>
      <c r="F120" s="73"/>
      <c r="G120" s="73"/>
      <c r="H120" s="73"/>
      <c r="J120" s="48"/>
      <c r="K120" s="73"/>
      <c r="L120" s="73"/>
      <c r="M120" s="73"/>
      <c r="N120" s="73"/>
      <c r="O120" s="73"/>
      <c r="P120" s="73"/>
    </row>
    <row r="121" spans="2:16" x14ac:dyDescent="0.2">
      <c r="B121" s="48"/>
      <c r="C121" s="73"/>
      <c r="D121" s="73"/>
      <c r="E121" s="73"/>
      <c r="F121" s="73"/>
      <c r="G121" s="73"/>
      <c r="H121" s="73"/>
      <c r="J121" s="48"/>
      <c r="K121" s="73"/>
      <c r="L121" s="73"/>
      <c r="M121" s="73"/>
      <c r="N121" s="73"/>
      <c r="O121" s="73"/>
      <c r="P121" s="73"/>
    </row>
    <row r="122" spans="2:16" x14ac:dyDescent="0.2">
      <c r="B122" s="48"/>
      <c r="C122" s="73"/>
      <c r="D122" s="73"/>
      <c r="E122" s="73"/>
      <c r="F122" s="73"/>
      <c r="G122" s="73"/>
      <c r="H122" s="73"/>
      <c r="J122" s="48"/>
      <c r="K122" s="73"/>
      <c r="L122" s="73"/>
      <c r="M122" s="73"/>
      <c r="N122" s="73"/>
      <c r="O122" s="73"/>
      <c r="P122" s="73"/>
    </row>
    <row r="123" spans="2:16" x14ac:dyDescent="0.2">
      <c r="B123" s="48"/>
      <c r="C123" s="73"/>
      <c r="D123" s="73"/>
      <c r="E123" s="73"/>
      <c r="F123" s="73"/>
      <c r="G123" s="73"/>
      <c r="H123" s="73"/>
      <c r="J123" s="48"/>
      <c r="K123" s="73"/>
      <c r="L123" s="73"/>
      <c r="M123" s="73"/>
      <c r="N123" s="73"/>
      <c r="O123" s="73"/>
      <c r="P123" s="73"/>
    </row>
    <row r="124" spans="2:16" x14ac:dyDescent="0.2">
      <c r="B124" s="48"/>
      <c r="C124" s="73"/>
      <c r="D124" s="73"/>
      <c r="E124" s="73"/>
      <c r="F124" s="73"/>
      <c r="G124" s="73"/>
      <c r="H124" s="73"/>
      <c r="J124" s="48"/>
      <c r="K124" s="73"/>
      <c r="L124" s="73"/>
      <c r="M124" s="73"/>
      <c r="N124" s="73"/>
      <c r="O124" s="73"/>
      <c r="P124" s="73"/>
    </row>
    <row r="125" spans="2:16" x14ac:dyDescent="0.2">
      <c r="B125" s="48"/>
      <c r="C125" s="73"/>
      <c r="D125" s="73"/>
      <c r="E125" s="73"/>
      <c r="F125" s="73"/>
      <c r="G125" s="73"/>
      <c r="H125" s="73"/>
      <c r="J125" s="48"/>
      <c r="K125" s="73"/>
      <c r="L125" s="73"/>
      <c r="M125" s="73"/>
      <c r="N125" s="73"/>
      <c r="O125" s="73"/>
      <c r="P125" s="73"/>
    </row>
    <row r="126" spans="2:16" x14ac:dyDescent="0.2">
      <c r="B126" s="48"/>
      <c r="C126" s="73"/>
      <c r="D126" s="73"/>
      <c r="E126" s="73"/>
      <c r="F126" s="73"/>
      <c r="G126" s="73"/>
      <c r="H126" s="73"/>
      <c r="J126" s="48"/>
      <c r="K126" s="73"/>
      <c r="L126" s="73"/>
      <c r="M126" s="73"/>
      <c r="N126" s="73"/>
      <c r="O126" s="73"/>
      <c r="P126" s="73"/>
    </row>
    <row r="127" spans="2:16" x14ac:dyDescent="0.2">
      <c r="B127" s="48"/>
      <c r="C127" s="73"/>
      <c r="D127" s="73"/>
      <c r="E127" s="73"/>
      <c r="F127" s="73"/>
      <c r="G127" s="73"/>
      <c r="H127" s="73"/>
      <c r="J127" s="48"/>
      <c r="K127" s="73"/>
      <c r="L127" s="73"/>
      <c r="M127" s="73"/>
      <c r="N127" s="73"/>
      <c r="O127" s="73"/>
      <c r="P127" s="73"/>
    </row>
    <row r="128" spans="2:16" x14ac:dyDescent="0.2">
      <c r="B128" s="48"/>
      <c r="C128" s="73"/>
      <c r="D128" s="73"/>
      <c r="E128" s="73"/>
      <c r="F128" s="73"/>
      <c r="G128" s="73"/>
      <c r="H128" s="73"/>
      <c r="J128" s="48"/>
      <c r="K128" s="73"/>
      <c r="L128" s="73"/>
      <c r="M128" s="73"/>
      <c r="N128" s="73"/>
      <c r="O128" s="73"/>
      <c r="P128" s="73"/>
    </row>
    <row r="129" spans="2:16" x14ac:dyDescent="0.2">
      <c r="B129" s="48"/>
      <c r="C129" s="73"/>
      <c r="D129" s="73"/>
      <c r="E129" s="73"/>
      <c r="F129" s="73"/>
      <c r="G129" s="73"/>
      <c r="H129" s="73"/>
      <c r="J129" s="48"/>
      <c r="K129" s="73"/>
      <c r="L129" s="73"/>
      <c r="M129" s="73"/>
      <c r="N129" s="73"/>
      <c r="O129" s="73"/>
      <c r="P129" s="73"/>
    </row>
    <row r="130" spans="2:16" x14ac:dyDescent="0.2">
      <c r="B130" s="48"/>
      <c r="C130" s="73"/>
      <c r="D130" s="73"/>
      <c r="E130" s="73"/>
      <c r="F130" s="73"/>
      <c r="G130" s="73"/>
      <c r="H130" s="73"/>
      <c r="J130" s="48"/>
      <c r="K130" s="73"/>
      <c r="L130" s="73"/>
      <c r="M130" s="73"/>
      <c r="N130" s="73"/>
      <c r="O130" s="73"/>
      <c r="P130" s="73"/>
    </row>
    <row r="131" spans="2:16" x14ac:dyDescent="0.2">
      <c r="B131" s="48"/>
      <c r="C131" s="73"/>
      <c r="D131" s="73"/>
      <c r="E131" s="73"/>
      <c r="F131" s="73"/>
      <c r="G131" s="73"/>
      <c r="H131" s="73"/>
      <c r="J131" s="48"/>
      <c r="K131" s="73"/>
      <c r="L131" s="73"/>
      <c r="M131" s="73"/>
      <c r="N131" s="73"/>
      <c r="O131" s="73"/>
      <c r="P131" s="73"/>
    </row>
    <row r="132" spans="2:16" x14ac:dyDescent="0.2">
      <c r="B132" s="48"/>
      <c r="C132" s="73"/>
      <c r="D132" s="73"/>
      <c r="E132" s="73"/>
      <c r="F132" s="73"/>
      <c r="G132" s="73"/>
      <c r="H132" s="73"/>
      <c r="J132" s="48"/>
      <c r="K132" s="73"/>
      <c r="L132" s="73"/>
      <c r="M132" s="73"/>
      <c r="N132" s="73"/>
      <c r="O132" s="73"/>
      <c r="P132" s="73"/>
    </row>
    <row r="133" spans="2:16" x14ac:dyDescent="0.2">
      <c r="E133" s="75"/>
      <c r="G133" s="75"/>
      <c r="H133" s="75"/>
      <c r="M133" s="75"/>
      <c r="O133" s="75"/>
      <c r="P133" s="75"/>
    </row>
    <row r="134" spans="2:16" x14ac:dyDescent="0.2">
      <c r="E134" s="75"/>
      <c r="G134" s="75"/>
      <c r="H134" s="75"/>
      <c r="M134" s="75"/>
      <c r="O134" s="75"/>
      <c r="P134" s="75"/>
    </row>
    <row r="135" spans="2:16" x14ac:dyDescent="0.2">
      <c r="E135" s="75"/>
      <c r="G135" s="75"/>
      <c r="H135" s="75"/>
      <c r="M135" s="75"/>
      <c r="O135" s="75"/>
      <c r="P135" s="75"/>
    </row>
    <row r="136" spans="2:16" x14ac:dyDescent="0.2">
      <c r="E136" s="75"/>
      <c r="G136" s="75"/>
      <c r="H136" s="75"/>
      <c r="M136" s="75"/>
      <c r="O136" s="75"/>
      <c r="P136" s="75"/>
    </row>
    <row r="137" spans="2:16" x14ac:dyDescent="0.2">
      <c r="E137" s="75"/>
      <c r="G137" s="75"/>
      <c r="H137" s="75"/>
      <c r="M137" s="75"/>
      <c r="O137" s="75"/>
      <c r="P137" s="75"/>
    </row>
    <row r="138" spans="2:16" x14ac:dyDescent="0.2">
      <c r="E138" s="75"/>
      <c r="G138" s="75"/>
      <c r="H138" s="75"/>
      <c r="M138" s="75"/>
      <c r="O138" s="75"/>
      <c r="P138" s="75"/>
    </row>
    <row r="139" spans="2:16" x14ac:dyDescent="0.2">
      <c r="E139" s="75"/>
      <c r="G139" s="75"/>
      <c r="H139" s="75"/>
      <c r="M139" s="75"/>
      <c r="O139" s="75"/>
      <c r="P139" s="75"/>
    </row>
    <row r="140" spans="2:16" x14ac:dyDescent="0.2">
      <c r="E140" s="75"/>
      <c r="G140" s="75"/>
      <c r="H140" s="75"/>
      <c r="M140" s="75"/>
      <c r="O140" s="75"/>
      <c r="P140" s="75"/>
    </row>
    <row r="141" spans="2:16" x14ac:dyDescent="0.2">
      <c r="E141" s="75"/>
      <c r="G141" s="75"/>
      <c r="H141" s="75"/>
      <c r="M141" s="75"/>
      <c r="O141" s="75"/>
      <c r="P141" s="75"/>
    </row>
    <row r="142" spans="2:16" x14ac:dyDescent="0.2">
      <c r="E142" s="75"/>
      <c r="G142" s="75"/>
      <c r="H142" s="75"/>
      <c r="M142" s="75"/>
      <c r="O142" s="75"/>
      <c r="P142" s="75"/>
    </row>
    <row r="143" spans="2:16" x14ac:dyDescent="0.2">
      <c r="E143" s="75"/>
      <c r="G143" s="75"/>
      <c r="H143" s="75"/>
      <c r="M143" s="75"/>
      <c r="O143" s="75"/>
      <c r="P143" s="75"/>
    </row>
    <row r="144" spans="2:16" x14ac:dyDescent="0.2">
      <c r="E144" s="75"/>
      <c r="G144" s="75"/>
      <c r="H144" s="75"/>
      <c r="M144" s="75"/>
      <c r="O144" s="75"/>
      <c r="P144" s="75"/>
    </row>
    <row r="145" spans="5:16" x14ac:dyDescent="0.2">
      <c r="E145" s="75"/>
      <c r="G145" s="75"/>
      <c r="H145" s="75"/>
      <c r="M145" s="75"/>
      <c r="O145" s="75"/>
      <c r="P145" s="75"/>
    </row>
    <row r="146" spans="5:16" x14ac:dyDescent="0.2">
      <c r="E146" s="75"/>
      <c r="G146" s="75"/>
      <c r="H146" s="75"/>
      <c r="M146" s="75"/>
      <c r="O146" s="75"/>
      <c r="P146" s="75"/>
    </row>
    <row r="147" spans="5:16" x14ac:dyDescent="0.2">
      <c r="E147" s="75"/>
      <c r="G147" s="75"/>
      <c r="H147" s="75"/>
      <c r="M147" s="75"/>
      <c r="O147" s="75"/>
      <c r="P147" s="75"/>
    </row>
    <row r="148" spans="5:16" x14ac:dyDescent="0.2">
      <c r="E148" s="75"/>
      <c r="G148" s="75"/>
      <c r="H148" s="75"/>
      <c r="M148" s="75"/>
      <c r="O148" s="75"/>
      <c r="P148" s="75"/>
    </row>
    <row r="149" spans="5:16" x14ac:dyDescent="0.2">
      <c r="E149" s="75"/>
      <c r="G149" s="75"/>
      <c r="H149" s="75"/>
      <c r="M149" s="75"/>
      <c r="O149" s="75"/>
      <c r="P149" s="75"/>
    </row>
    <row r="150" spans="5:16" x14ac:dyDescent="0.2">
      <c r="E150" s="75"/>
      <c r="G150" s="75"/>
      <c r="H150" s="75"/>
      <c r="M150" s="75"/>
      <c r="O150" s="75"/>
      <c r="P150" s="75"/>
    </row>
    <row r="151" spans="5:16" x14ac:dyDescent="0.2">
      <c r="E151" s="75"/>
      <c r="G151" s="75"/>
      <c r="H151" s="75"/>
      <c r="M151" s="75"/>
      <c r="O151" s="75"/>
      <c r="P151" s="75"/>
    </row>
    <row r="152" spans="5:16" x14ac:dyDescent="0.2">
      <c r="E152" s="75"/>
      <c r="G152" s="75"/>
      <c r="H152" s="75"/>
      <c r="M152" s="75"/>
      <c r="O152" s="75"/>
      <c r="P152" s="75"/>
    </row>
    <row r="153" spans="5:16" x14ac:dyDescent="0.2">
      <c r="E153" s="75"/>
      <c r="G153" s="75"/>
      <c r="H153" s="75"/>
      <c r="M153" s="75"/>
      <c r="O153" s="75"/>
      <c r="P153" s="75"/>
    </row>
    <row r="154" spans="5:16" x14ac:dyDescent="0.2">
      <c r="E154" s="75"/>
      <c r="G154" s="75"/>
      <c r="H154" s="75"/>
      <c r="M154" s="75"/>
      <c r="O154" s="75"/>
      <c r="P154" s="75"/>
    </row>
    <row r="155" spans="5:16" x14ac:dyDescent="0.2">
      <c r="E155" s="75"/>
      <c r="G155" s="75"/>
      <c r="H155" s="75"/>
      <c r="M155" s="75"/>
      <c r="O155" s="75"/>
      <c r="P155" s="75"/>
    </row>
    <row r="156" spans="5:16" x14ac:dyDescent="0.2">
      <c r="E156" s="75"/>
      <c r="G156" s="75"/>
      <c r="H156" s="75"/>
      <c r="M156" s="75"/>
      <c r="O156" s="75"/>
      <c r="P156" s="75"/>
    </row>
    <row r="157" spans="5:16" x14ac:dyDescent="0.2">
      <c r="E157" s="75"/>
      <c r="G157" s="75"/>
      <c r="H157" s="75"/>
      <c r="M157" s="75"/>
      <c r="O157" s="75"/>
      <c r="P157" s="75"/>
    </row>
    <row r="158" spans="5:16" x14ac:dyDescent="0.2">
      <c r="E158" s="75"/>
      <c r="G158" s="75"/>
      <c r="H158" s="75"/>
      <c r="M158" s="75"/>
      <c r="O158" s="75"/>
      <c r="P158" s="75"/>
    </row>
    <row r="159" spans="5:16" x14ac:dyDescent="0.2">
      <c r="E159" s="75"/>
      <c r="G159" s="75"/>
      <c r="H159" s="75"/>
      <c r="M159" s="75"/>
      <c r="O159" s="75"/>
      <c r="P159" s="75"/>
    </row>
    <row r="160" spans="5:16" x14ac:dyDescent="0.2">
      <c r="E160" s="75"/>
      <c r="G160" s="75"/>
      <c r="H160" s="75"/>
      <c r="M160" s="75"/>
      <c r="O160" s="75"/>
      <c r="P160" s="75"/>
    </row>
    <row r="161" spans="5:16" x14ac:dyDescent="0.2">
      <c r="E161" s="75"/>
      <c r="G161" s="75"/>
      <c r="H161" s="75"/>
      <c r="M161" s="75"/>
      <c r="O161" s="75"/>
      <c r="P161" s="75"/>
    </row>
    <row r="162" spans="5:16" x14ac:dyDescent="0.2">
      <c r="E162" s="75"/>
      <c r="G162" s="75"/>
      <c r="H162" s="75"/>
      <c r="M162" s="75"/>
      <c r="O162" s="75"/>
      <c r="P162" s="75"/>
    </row>
    <row r="163" spans="5:16" x14ac:dyDescent="0.2">
      <c r="E163" s="75"/>
      <c r="G163" s="75"/>
      <c r="H163" s="75"/>
      <c r="M163" s="75"/>
      <c r="O163" s="75"/>
      <c r="P163" s="75"/>
    </row>
    <row r="164" spans="5:16" x14ac:dyDescent="0.2">
      <c r="E164" s="75"/>
      <c r="G164" s="75"/>
      <c r="H164" s="75"/>
      <c r="M164" s="75"/>
      <c r="O164" s="75"/>
      <c r="P164" s="75"/>
    </row>
    <row r="165" spans="5:16" x14ac:dyDescent="0.2">
      <c r="E165" s="75"/>
      <c r="G165" s="75"/>
      <c r="H165" s="75"/>
      <c r="M165" s="75"/>
      <c r="O165" s="75"/>
      <c r="P165" s="75"/>
    </row>
    <row r="166" spans="5:16" x14ac:dyDescent="0.2">
      <c r="E166" s="75"/>
      <c r="G166" s="75"/>
      <c r="H166" s="75"/>
      <c r="M166" s="75"/>
      <c r="O166" s="75"/>
      <c r="P166" s="75"/>
    </row>
    <row r="167" spans="5:16" x14ac:dyDescent="0.2">
      <c r="E167" s="75"/>
      <c r="G167" s="75"/>
      <c r="H167" s="75"/>
      <c r="M167" s="75"/>
      <c r="O167" s="75"/>
      <c r="P167" s="75"/>
    </row>
    <row r="168" spans="5:16" x14ac:dyDescent="0.2">
      <c r="E168" s="75"/>
      <c r="G168" s="75"/>
      <c r="H168" s="75"/>
      <c r="M168" s="75"/>
      <c r="O168" s="75"/>
      <c r="P168" s="75"/>
    </row>
    <row r="169" spans="5:16" x14ac:dyDescent="0.2">
      <c r="E169" s="75"/>
      <c r="G169" s="75"/>
      <c r="H169" s="75"/>
      <c r="M169" s="75"/>
      <c r="O169" s="75"/>
      <c r="P169" s="75"/>
    </row>
    <row r="170" spans="5:16" x14ac:dyDescent="0.2">
      <c r="E170" s="75"/>
      <c r="G170" s="75"/>
      <c r="H170" s="75"/>
      <c r="M170" s="75"/>
      <c r="O170" s="75"/>
      <c r="P170" s="75"/>
    </row>
    <row r="171" spans="5:16" x14ac:dyDescent="0.2">
      <c r="E171" s="75"/>
      <c r="G171" s="75"/>
      <c r="H171" s="75"/>
      <c r="M171" s="75"/>
      <c r="O171" s="75"/>
      <c r="P171" s="75"/>
    </row>
  </sheetData>
  <sheetProtection algorithmName="SHA-512" hashValue="4Kx0VQY8QsvnOMICrB5HueOnCNGdyWTlWWkN0NQ39MYhm6eQQxr7ZnTUsZvFLFJ0+5s1aUCSTp1OObz9v+2lzw==" saltValue="ComxXeasukcvVhuhLTuMTA==" spinCount="100000" sheet="1" formatCells="0" formatColumns="0" formatRows="0" insertColumns="0" insertRows="0" deleteRows="0" sort="0" autoFilter="0"/>
  <mergeCells count="1">
    <mergeCell ref="B1:P1"/>
  </mergeCells>
  <conditionalFormatting sqref="B33:B37">
    <cfRule type="expression" dxfId="20" priority="20" stopIfTrue="1">
      <formula>RIGHT($B33,8)="Ergebnis"</formula>
    </cfRule>
  </conditionalFormatting>
  <conditionalFormatting sqref="D2:D13">
    <cfRule type="expression" dxfId="19" priority="73" stopIfTrue="1">
      <formula>RIGHT(#REF!,8)="Ergebnis"</formula>
    </cfRule>
  </conditionalFormatting>
  <conditionalFormatting sqref="D44:E49">
    <cfRule type="expression" dxfId="18" priority="42" stopIfTrue="1">
      <formula>RIGHT(#REF!,8)="Ergebnis"</formula>
    </cfRule>
  </conditionalFormatting>
  <conditionalFormatting sqref="D99:F99">
    <cfRule type="expression" dxfId="17" priority="70" stopIfTrue="1">
      <formula>RIGHT(#REF!,8)="Ergebnis"</formula>
    </cfRule>
  </conditionalFormatting>
  <conditionalFormatting sqref="F19:F24 D73 G91:G94">
    <cfRule type="expression" dxfId="16" priority="71" stopIfTrue="1">
      <formula>RIGHT(#REF!,8)="Ergebnis"</formula>
    </cfRule>
  </conditionalFormatting>
  <conditionalFormatting sqref="F25:G31">
    <cfRule type="expression" dxfId="15" priority="39" stopIfTrue="1">
      <formula>RIGHT(#REF!,8)="Ergebnis"</formula>
    </cfRule>
  </conditionalFormatting>
  <conditionalFormatting sqref="F60:G65">
    <cfRule type="expression" dxfId="14" priority="37" stopIfTrue="1">
      <formula>RIGHT(#REF!,8)="Ergebnis"</formula>
    </cfRule>
  </conditionalFormatting>
  <conditionalFormatting sqref="G98:G102">
    <cfRule type="expression" dxfId="13" priority="68" stopIfTrue="1">
      <formula>RIGHT(#REF!,8)="Ergebnis"</formula>
    </cfRule>
  </conditionalFormatting>
  <conditionalFormatting sqref="H2:I13 Q2:IF13 G18:G23 F67:G74 N67:O74 B74 J74 D103:I103">
    <cfRule type="expression" dxfId="12" priority="72" stopIfTrue="1">
      <formula>RIGHT(#REF!,8)="Ergebnis"</formula>
    </cfRule>
  </conditionalFormatting>
  <conditionalFormatting sqref="J33:J37">
    <cfRule type="expression" dxfId="11" priority="2" stopIfTrue="1">
      <formula>RIGHT($B33,8)="Ergebnis"</formula>
    </cfRule>
  </conditionalFormatting>
  <conditionalFormatting sqref="L2:L13">
    <cfRule type="expression" dxfId="10" priority="18" stopIfTrue="1">
      <formula>RIGHT(#REF!,8)="Ergebnis"</formula>
    </cfRule>
  </conditionalFormatting>
  <conditionalFormatting sqref="L44:M49">
    <cfRule type="expression" dxfId="9" priority="6" stopIfTrue="1">
      <formula>RIGHT(#REF!,8)="Ergebnis"</formula>
    </cfRule>
  </conditionalFormatting>
  <conditionalFormatting sqref="L99:N99">
    <cfRule type="expression" dxfId="8" priority="15" stopIfTrue="1">
      <formula>RIGHT(#REF!,8)="Ergebnis"</formula>
    </cfRule>
  </conditionalFormatting>
  <conditionalFormatting sqref="N26:O31">
    <cfRule type="expression" dxfId="7" priority="4" stopIfTrue="1">
      <formula>RIGHT(#REF!,8)="Ergebnis"</formula>
    </cfRule>
  </conditionalFormatting>
  <conditionalFormatting sqref="N60:O65">
    <cfRule type="expression" dxfId="6" priority="3" stopIfTrue="1">
      <formula>RIGHT(#REF!,8)="Ergebnis"</formula>
    </cfRule>
  </conditionalFormatting>
  <conditionalFormatting sqref="O18:O24 N20:N25 L73 O91:O94">
    <cfRule type="expression" dxfId="5" priority="16" stopIfTrue="1">
      <formula>RIGHT(#REF!,8)="Ergebnis"</formula>
    </cfRule>
  </conditionalFormatting>
  <conditionalFormatting sqref="O98:O102">
    <cfRule type="expression" dxfId="4" priority="13" stopIfTrue="1">
      <formula>RIGHT(#REF!,8)="Ergebnis"</formula>
    </cfRule>
  </conditionalFormatting>
  <conditionalFormatting sqref="P3:P13 L103:IF103">
    <cfRule type="expression" dxfId="3" priority="17" stopIfTrue="1">
      <formula>RIGHT(#REF!,8)="Ergebnis"</formula>
    </cfRule>
  </conditionalFormatting>
  <hyperlinks>
    <hyperlink ref="P2" r:id="rId1" display="TrekkingTrails.de" xr:uid="{E3E7FD6E-5EE9-4242-9DAA-EAF752C0E570}"/>
  </hyperlinks>
  <pageMargins left="0.78740157499999996" right="0.78740157499999996" top="0.984251969" bottom="0.984251969" header="0.4921259845" footer="0.4921259845"/>
  <pageSetup paperSize="9" scale="47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B1:P76"/>
  <sheetViews>
    <sheetView showGridLines="0" zoomScaleNormal="100" workbookViewId="0">
      <pane ySplit="13" topLeftCell="A32" activePane="bottomLeft" state="frozen"/>
      <selection activeCell="B14" sqref="B14:H22"/>
      <selection pane="bottomLeft" activeCell="B1" sqref="B1:P1"/>
    </sheetView>
  </sheetViews>
  <sheetFormatPr baseColWidth="10" defaultColWidth="10.7109375" defaultRowHeight="12.75" x14ac:dyDescent="0.2"/>
  <cols>
    <col min="1" max="1" width="5.5703125" style="13" customWidth="1"/>
    <col min="2" max="2" width="18.7109375" style="13" customWidth="1"/>
    <col min="3" max="3" width="34" style="13" bestFit="1" customWidth="1"/>
    <col min="4" max="7" width="8.5703125" style="13" customWidth="1"/>
    <col min="8" max="8" width="10.42578125" style="13" customWidth="1"/>
    <col min="9" max="9" width="12.5703125" style="13" customWidth="1"/>
    <col min="10" max="10" width="11.42578125" style="13" customWidth="1"/>
    <col min="11" max="11" width="12.42578125" style="13" bestFit="1" customWidth="1"/>
    <col min="12" max="16384" width="10.7109375" style="13"/>
  </cols>
  <sheetData>
    <row r="1" spans="2:16" ht="36.6" customHeight="1" x14ac:dyDescent="0.2">
      <c r="B1" s="253" t="s">
        <v>126</v>
      </c>
      <c r="C1" s="270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2:16" ht="13.15" customHeight="1" x14ac:dyDescent="0.2">
      <c r="B2" s="85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2" t="s">
        <v>311</v>
      </c>
    </row>
    <row r="3" spans="2:16" ht="13.35" customHeight="1" x14ac:dyDescent="0.2">
      <c r="B3" s="85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16" ht="13.35" customHeight="1" x14ac:dyDescent="0.2">
      <c r="B4" s="85"/>
      <c r="C4" s="86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2:16" ht="13.35" customHeight="1" x14ac:dyDescent="0.2"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2:16" ht="13.35" customHeight="1" x14ac:dyDescent="0.2">
      <c r="B6" s="85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2:16" ht="13.35" customHeight="1" x14ac:dyDescent="0.2">
      <c r="B7" s="85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2:16" ht="13.35" customHeight="1" x14ac:dyDescent="0.2">
      <c r="B8" s="85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2:16" ht="13.35" customHeight="1" x14ac:dyDescent="0.2">
      <c r="B9" s="85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2:16" s="89" customFormat="1" ht="13.35" customHeight="1" x14ac:dyDescent="0.2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2:16" s="89" customFormat="1" ht="13.35" customHeight="1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2:16" ht="15" x14ac:dyDescent="0.2">
      <c r="B12" s="278" t="s">
        <v>372</v>
      </c>
      <c r="C12" s="279"/>
      <c r="D12" s="279"/>
      <c r="E12" s="279"/>
      <c r="F12" s="279"/>
      <c r="G12" s="279"/>
      <c r="H12" s="279"/>
      <c r="I12" s="198"/>
      <c r="J12" s="205" t="s">
        <v>142</v>
      </c>
      <c r="K12" s="280" t="s">
        <v>100</v>
      </c>
      <c r="L12" s="281"/>
      <c r="M12" s="281"/>
      <c r="N12" s="281"/>
      <c r="O12" s="281"/>
      <c r="P12" s="282"/>
    </row>
    <row r="13" spans="2:16" ht="37.5" x14ac:dyDescent="0.2">
      <c r="B13" s="147" t="s">
        <v>16</v>
      </c>
      <c r="C13" s="147" t="s">
        <v>99</v>
      </c>
      <c r="D13" s="148" t="s">
        <v>315</v>
      </c>
      <c r="E13" s="148" t="s">
        <v>316</v>
      </c>
      <c r="F13" s="148" t="s">
        <v>317</v>
      </c>
      <c r="G13" s="148" t="s">
        <v>327</v>
      </c>
      <c r="H13" s="148" t="s">
        <v>375</v>
      </c>
      <c r="I13" s="148" t="s">
        <v>352</v>
      </c>
      <c r="J13" s="149" t="s">
        <v>318</v>
      </c>
      <c r="K13" s="150" t="s">
        <v>319</v>
      </c>
      <c r="L13" s="150" t="s">
        <v>320</v>
      </c>
      <c r="M13" s="148" t="s">
        <v>321</v>
      </c>
      <c r="N13" s="148" t="s">
        <v>326</v>
      </c>
      <c r="O13" s="148" t="s">
        <v>322</v>
      </c>
      <c r="P13" s="148" t="s">
        <v>138</v>
      </c>
    </row>
    <row r="14" spans="2:16" ht="12.75" customHeight="1" x14ac:dyDescent="0.2">
      <c r="B14" s="12" t="s">
        <v>102</v>
      </c>
      <c r="C14" s="90" t="s">
        <v>108</v>
      </c>
      <c r="D14" s="91">
        <v>496</v>
      </c>
      <c r="E14" s="91">
        <v>26</v>
      </c>
      <c r="F14" s="91">
        <v>38</v>
      </c>
      <c r="G14" s="91">
        <v>26</v>
      </c>
      <c r="H14" s="91">
        <v>50</v>
      </c>
      <c r="I14" s="201">
        <f>IFERROR(H14,"")</f>
        <v>50</v>
      </c>
      <c r="J14" s="202">
        <v>1</v>
      </c>
      <c r="K14" s="209">
        <f>H14*J14/100*D14</f>
        <v>248</v>
      </c>
      <c r="L14" s="209">
        <f>H14*J14/100*E14*9</f>
        <v>117</v>
      </c>
      <c r="M14" s="210">
        <f>H14*J14/100*F14*4</f>
        <v>76</v>
      </c>
      <c r="N14" s="210">
        <f>H14*J14/100*G14*4</f>
        <v>52</v>
      </c>
      <c r="O14" s="210">
        <f t="shared" ref="O14:O24" si="0">K14-SUM(L14:N14)</f>
        <v>3</v>
      </c>
      <c r="P14" s="210"/>
    </row>
    <row r="15" spans="2:16" x14ac:dyDescent="0.2">
      <c r="B15" s="12" t="s">
        <v>102</v>
      </c>
      <c r="C15" s="12" t="s">
        <v>392</v>
      </c>
      <c r="D15" s="92">
        <v>346</v>
      </c>
      <c r="E15" s="92">
        <v>6</v>
      </c>
      <c r="F15" s="92">
        <v>64</v>
      </c>
      <c r="G15" s="92">
        <v>9</v>
      </c>
      <c r="H15" s="201">
        <v>500</v>
      </c>
      <c r="I15" s="201">
        <v>507</v>
      </c>
      <c r="J15" s="203">
        <v>1</v>
      </c>
      <c r="K15" s="209">
        <f t="shared" ref="K15:K39" si="1">H15*J15/100*D15</f>
        <v>1730</v>
      </c>
      <c r="L15" s="209">
        <f t="shared" ref="L15:L39" si="2">H15*J15/100*E15*9</f>
        <v>270</v>
      </c>
      <c r="M15" s="210">
        <f t="shared" ref="M15:M39" si="3">H15*J15/100*F15*4</f>
        <v>1280</v>
      </c>
      <c r="N15" s="210">
        <f t="shared" ref="N15:N39" si="4">H15*J15/100*G15*4</f>
        <v>180</v>
      </c>
      <c r="O15" s="210">
        <f t="shared" si="0"/>
        <v>0</v>
      </c>
      <c r="P15" s="210"/>
    </row>
    <row r="16" spans="2:16" x14ac:dyDescent="0.2">
      <c r="B16" s="12" t="s">
        <v>102</v>
      </c>
      <c r="C16" s="12" t="s">
        <v>103</v>
      </c>
      <c r="D16" s="92">
        <v>363</v>
      </c>
      <c r="E16" s="92">
        <v>8.6</v>
      </c>
      <c r="F16" s="92">
        <v>56</v>
      </c>
      <c r="G16" s="92">
        <v>10</v>
      </c>
      <c r="H16" s="201">
        <v>200</v>
      </c>
      <c r="I16" s="201">
        <v>210</v>
      </c>
      <c r="J16" s="203">
        <v>1</v>
      </c>
      <c r="K16" s="209">
        <f t="shared" ref="K16" si="5">H16*J16/100*D16</f>
        <v>726</v>
      </c>
      <c r="L16" s="209">
        <f t="shared" ref="L16" si="6">H16*J16/100*E16*9</f>
        <v>154.79999999999998</v>
      </c>
      <c r="M16" s="210">
        <f t="shared" ref="M16" si="7">H16*J16/100*F16*4</f>
        <v>448</v>
      </c>
      <c r="N16" s="210">
        <f t="shared" ref="N16" si="8">H16*J16/100*G16*4</f>
        <v>80</v>
      </c>
      <c r="O16" s="210">
        <f t="shared" ref="O16" si="9">K16-SUM(L16:N16)</f>
        <v>43.200000000000045</v>
      </c>
      <c r="P16" s="210"/>
    </row>
    <row r="17" spans="2:16" x14ac:dyDescent="0.2">
      <c r="B17" s="12" t="s">
        <v>104</v>
      </c>
      <c r="C17" s="12" t="s">
        <v>378</v>
      </c>
      <c r="D17" s="92">
        <v>384</v>
      </c>
      <c r="E17" s="92">
        <v>10.9</v>
      </c>
      <c r="F17" s="92">
        <v>61.8</v>
      </c>
      <c r="G17" s="92">
        <v>7</v>
      </c>
      <c r="H17" s="201">
        <v>35</v>
      </c>
      <c r="I17" s="201">
        <v>44</v>
      </c>
      <c r="J17" s="203">
        <v>3</v>
      </c>
      <c r="K17" s="209">
        <f t="shared" si="1"/>
        <v>403.20000000000005</v>
      </c>
      <c r="L17" s="209">
        <f t="shared" si="2"/>
        <v>103.005</v>
      </c>
      <c r="M17" s="210">
        <f t="shared" si="3"/>
        <v>259.56</v>
      </c>
      <c r="N17" s="210">
        <f t="shared" si="4"/>
        <v>29.400000000000002</v>
      </c>
      <c r="O17" s="210">
        <f t="shared" si="0"/>
        <v>11.23500000000007</v>
      </c>
      <c r="P17" s="210"/>
    </row>
    <row r="18" spans="2:16" x14ac:dyDescent="0.2">
      <c r="B18" s="12" t="s">
        <v>104</v>
      </c>
      <c r="C18" s="12" t="s">
        <v>377</v>
      </c>
      <c r="D18" s="92">
        <v>429</v>
      </c>
      <c r="E18" s="92">
        <v>15.8</v>
      </c>
      <c r="F18" s="92">
        <v>63.2</v>
      </c>
      <c r="G18" s="92">
        <v>4.7</v>
      </c>
      <c r="H18" s="201">
        <v>50</v>
      </c>
      <c r="I18" s="201">
        <v>53</v>
      </c>
      <c r="J18" s="203">
        <v>3</v>
      </c>
      <c r="K18" s="209">
        <f t="shared" si="1"/>
        <v>643.5</v>
      </c>
      <c r="L18" s="209">
        <f t="shared" si="2"/>
        <v>213.3</v>
      </c>
      <c r="M18" s="210">
        <f t="shared" si="3"/>
        <v>379.20000000000005</v>
      </c>
      <c r="N18" s="210">
        <f t="shared" si="4"/>
        <v>28.200000000000003</v>
      </c>
      <c r="O18" s="210">
        <f t="shared" si="0"/>
        <v>22.799999999999955</v>
      </c>
      <c r="P18" s="210"/>
    </row>
    <row r="19" spans="2:16" x14ac:dyDescent="0.2">
      <c r="B19" s="12" t="s">
        <v>104</v>
      </c>
      <c r="C19" s="12" t="s">
        <v>374</v>
      </c>
      <c r="D19" s="92">
        <v>465</v>
      </c>
      <c r="E19" s="92">
        <v>17.8</v>
      </c>
      <c r="F19" s="92">
        <v>64.3</v>
      </c>
      <c r="G19" s="92">
        <v>8.6999999999999993</v>
      </c>
      <c r="H19" s="201">
        <v>42</v>
      </c>
      <c r="I19" s="201">
        <v>43</v>
      </c>
      <c r="J19" s="203">
        <v>3</v>
      </c>
      <c r="K19" s="209">
        <f t="shared" si="1"/>
        <v>585.9</v>
      </c>
      <c r="L19" s="209">
        <f t="shared" si="2"/>
        <v>201.852</v>
      </c>
      <c r="M19" s="210">
        <f t="shared" si="3"/>
        <v>324.072</v>
      </c>
      <c r="N19" s="210">
        <f t="shared" si="4"/>
        <v>43.847999999999999</v>
      </c>
      <c r="O19" s="210">
        <f t="shared" si="0"/>
        <v>16.128000000000043</v>
      </c>
      <c r="P19" s="210"/>
    </row>
    <row r="20" spans="2:16" x14ac:dyDescent="0.2">
      <c r="B20" s="12" t="s">
        <v>104</v>
      </c>
      <c r="C20" s="12" t="s">
        <v>191</v>
      </c>
      <c r="D20" s="92">
        <v>550</v>
      </c>
      <c r="E20" s="92">
        <v>38.6</v>
      </c>
      <c r="F20" s="92">
        <v>36</v>
      </c>
      <c r="G20" s="92">
        <v>12.9</v>
      </c>
      <c r="H20" s="201">
        <v>24</v>
      </c>
      <c r="I20" s="201">
        <v>29</v>
      </c>
      <c r="J20" s="203">
        <v>3</v>
      </c>
      <c r="K20" s="209">
        <f t="shared" si="1"/>
        <v>396</v>
      </c>
      <c r="L20" s="209">
        <f t="shared" si="2"/>
        <v>250.12800000000001</v>
      </c>
      <c r="M20" s="210">
        <f t="shared" si="3"/>
        <v>103.67999999999999</v>
      </c>
      <c r="N20" s="210">
        <f t="shared" si="4"/>
        <v>37.152000000000001</v>
      </c>
      <c r="O20" s="210">
        <f t="shared" si="0"/>
        <v>5.0400000000000205</v>
      </c>
      <c r="P20" s="210"/>
    </row>
    <row r="21" spans="2:16" x14ac:dyDescent="0.2">
      <c r="B21" s="12" t="s">
        <v>376</v>
      </c>
      <c r="C21" s="12" t="s">
        <v>400</v>
      </c>
      <c r="D21" s="92">
        <v>353</v>
      </c>
      <c r="E21" s="92">
        <v>12</v>
      </c>
      <c r="F21" s="92">
        <v>31</v>
      </c>
      <c r="G21" s="92">
        <v>36</v>
      </c>
      <c r="H21" s="201">
        <v>55</v>
      </c>
      <c r="I21" s="201">
        <v>57</v>
      </c>
      <c r="J21" s="203">
        <v>3</v>
      </c>
      <c r="K21" s="209">
        <f t="shared" ref="K21:K22" si="10">H21*J21/100*D21</f>
        <v>582.44999999999993</v>
      </c>
      <c r="L21" s="209">
        <f t="shared" ref="L21:L22" si="11">H21*J21/100*E21*9</f>
        <v>178.2</v>
      </c>
      <c r="M21" s="210">
        <f t="shared" ref="M21:M22" si="12">H21*J21/100*F21*4</f>
        <v>204.6</v>
      </c>
      <c r="N21" s="210">
        <f t="shared" ref="N21:N22" si="13">H21*J21/100*G21*4</f>
        <v>237.6</v>
      </c>
      <c r="O21" s="210">
        <f t="shared" ref="O21:O22" si="14">K21-SUM(L21:N21)</f>
        <v>-37.950000000000045</v>
      </c>
      <c r="P21" s="210"/>
    </row>
    <row r="22" spans="2:16" x14ac:dyDescent="0.2">
      <c r="B22" s="12" t="s">
        <v>376</v>
      </c>
      <c r="C22" s="12" t="s">
        <v>401</v>
      </c>
      <c r="D22" s="92">
        <v>406</v>
      </c>
      <c r="E22" s="92">
        <v>19</v>
      </c>
      <c r="F22" s="92">
        <v>35</v>
      </c>
      <c r="G22" s="92">
        <v>35</v>
      </c>
      <c r="H22" s="201">
        <v>45</v>
      </c>
      <c r="I22" s="201">
        <v>47</v>
      </c>
      <c r="J22" s="203">
        <v>3</v>
      </c>
      <c r="K22" s="209">
        <f t="shared" si="10"/>
        <v>548.1</v>
      </c>
      <c r="L22" s="209">
        <f t="shared" si="11"/>
        <v>230.85000000000002</v>
      </c>
      <c r="M22" s="210">
        <f t="shared" si="12"/>
        <v>189</v>
      </c>
      <c r="N22" s="210">
        <f t="shared" si="13"/>
        <v>189</v>
      </c>
      <c r="O22" s="210">
        <f t="shared" si="14"/>
        <v>-60.75</v>
      </c>
      <c r="P22" s="210"/>
    </row>
    <row r="23" spans="2:16" x14ac:dyDescent="0.2">
      <c r="B23" s="12" t="s">
        <v>101</v>
      </c>
      <c r="C23" s="12" t="s">
        <v>192</v>
      </c>
      <c r="D23" s="92">
        <v>427</v>
      </c>
      <c r="E23" s="92">
        <v>16</v>
      </c>
      <c r="F23" s="92">
        <v>43</v>
      </c>
      <c r="G23" s="92">
        <v>19</v>
      </c>
      <c r="H23" s="201">
        <v>250</v>
      </c>
      <c r="I23" s="201">
        <v>268</v>
      </c>
      <c r="J23" s="203">
        <v>1</v>
      </c>
      <c r="K23" s="209">
        <f t="shared" si="1"/>
        <v>1067.5</v>
      </c>
      <c r="L23" s="209">
        <f t="shared" si="2"/>
        <v>360</v>
      </c>
      <c r="M23" s="210">
        <f t="shared" si="3"/>
        <v>430</v>
      </c>
      <c r="N23" s="210">
        <f t="shared" si="4"/>
        <v>190</v>
      </c>
      <c r="O23" s="210">
        <f t="shared" si="0"/>
        <v>87.5</v>
      </c>
      <c r="P23" s="210"/>
    </row>
    <row r="24" spans="2:16" x14ac:dyDescent="0.2">
      <c r="B24" s="12" t="s">
        <v>101</v>
      </c>
      <c r="C24" s="12" t="s">
        <v>196</v>
      </c>
      <c r="D24" s="92">
        <v>510</v>
      </c>
      <c r="E24" s="92">
        <v>23.5</v>
      </c>
      <c r="F24" s="92">
        <v>50.4</v>
      </c>
      <c r="G24" s="92">
        <v>21.5</v>
      </c>
      <c r="H24" s="201">
        <v>121</v>
      </c>
      <c r="I24" s="201">
        <f t="shared" ref="I24" si="15">IFERROR(H24,"")</f>
        <v>121</v>
      </c>
      <c r="J24" s="203">
        <v>1</v>
      </c>
      <c r="K24" s="209">
        <f t="shared" si="1"/>
        <v>617.1</v>
      </c>
      <c r="L24" s="209">
        <f t="shared" si="2"/>
        <v>255.91499999999999</v>
      </c>
      <c r="M24" s="210">
        <f t="shared" si="3"/>
        <v>243.93599999999998</v>
      </c>
      <c r="N24" s="210">
        <f t="shared" si="4"/>
        <v>104.06</v>
      </c>
      <c r="O24" s="210">
        <f t="shared" si="0"/>
        <v>13.188999999999965</v>
      </c>
      <c r="P24" s="210"/>
    </row>
    <row r="25" spans="2:16" x14ac:dyDescent="0.2">
      <c r="B25" s="12" t="s">
        <v>101</v>
      </c>
      <c r="C25" s="12" t="s">
        <v>197</v>
      </c>
      <c r="D25" s="92">
        <v>527</v>
      </c>
      <c r="E25" s="92">
        <v>31</v>
      </c>
      <c r="F25" s="92">
        <v>29</v>
      </c>
      <c r="G25" s="92">
        <v>20</v>
      </c>
      <c r="H25" s="201">
        <v>118</v>
      </c>
      <c r="I25" s="201">
        <v>130</v>
      </c>
      <c r="J25" s="203">
        <v>1</v>
      </c>
      <c r="K25" s="209">
        <f t="shared" si="1"/>
        <v>621.86</v>
      </c>
      <c r="L25" s="209">
        <f t="shared" si="2"/>
        <v>329.21999999999997</v>
      </c>
      <c r="M25" s="210">
        <f t="shared" si="3"/>
        <v>136.88</v>
      </c>
      <c r="N25" s="210">
        <f t="shared" si="4"/>
        <v>94.399999999999991</v>
      </c>
      <c r="O25" s="210">
        <f>K25-SUM(L25:N25)</f>
        <v>61.360000000000014</v>
      </c>
      <c r="P25" s="210"/>
    </row>
    <row r="26" spans="2:16" x14ac:dyDescent="0.2">
      <c r="B26" s="12" t="s">
        <v>101</v>
      </c>
      <c r="C26" s="12" t="s">
        <v>198</v>
      </c>
      <c r="D26" s="92">
        <v>370</v>
      </c>
      <c r="E26" s="92">
        <v>11</v>
      </c>
      <c r="F26" s="92">
        <v>49</v>
      </c>
      <c r="G26" s="92">
        <v>17</v>
      </c>
      <c r="H26" s="201">
        <v>160</v>
      </c>
      <c r="I26" s="201">
        <v>187</v>
      </c>
      <c r="J26" s="203">
        <v>1</v>
      </c>
      <c r="K26" s="209">
        <f t="shared" si="1"/>
        <v>592</v>
      </c>
      <c r="L26" s="209">
        <f t="shared" si="2"/>
        <v>158.4</v>
      </c>
      <c r="M26" s="210">
        <f t="shared" si="3"/>
        <v>313.60000000000002</v>
      </c>
      <c r="N26" s="210">
        <f t="shared" si="4"/>
        <v>108.80000000000001</v>
      </c>
      <c r="O26" s="210">
        <f t="shared" ref="O26:O52" si="16">K26-SUM(L26:N26)</f>
        <v>11.200000000000045</v>
      </c>
      <c r="P26" s="210"/>
    </row>
    <row r="27" spans="2:16" x14ac:dyDescent="0.2">
      <c r="B27" s="12" t="s">
        <v>101</v>
      </c>
      <c r="C27" s="12" t="s">
        <v>193</v>
      </c>
      <c r="D27" s="92">
        <v>380</v>
      </c>
      <c r="E27" s="92">
        <v>6.8</v>
      </c>
      <c r="F27" s="92">
        <v>60</v>
      </c>
      <c r="G27" s="92">
        <v>17</v>
      </c>
      <c r="H27" s="201">
        <v>125</v>
      </c>
      <c r="I27" s="201">
        <v>140</v>
      </c>
      <c r="J27" s="203">
        <v>1</v>
      </c>
      <c r="K27" s="209">
        <f t="shared" si="1"/>
        <v>475</v>
      </c>
      <c r="L27" s="209">
        <f t="shared" si="2"/>
        <v>76.5</v>
      </c>
      <c r="M27" s="210">
        <f t="shared" si="3"/>
        <v>300</v>
      </c>
      <c r="N27" s="210">
        <f t="shared" si="4"/>
        <v>85</v>
      </c>
      <c r="O27" s="210">
        <f t="shared" si="16"/>
        <v>13.5</v>
      </c>
      <c r="P27" s="210"/>
    </row>
    <row r="28" spans="2:16" x14ac:dyDescent="0.2">
      <c r="B28" s="12" t="s">
        <v>101</v>
      </c>
      <c r="C28" s="12" t="s">
        <v>194</v>
      </c>
      <c r="D28" s="92">
        <v>432</v>
      </c>
      <c r="E28" s="92">
        <v>15</v>
      </c>
      <c r="F28" s="92">
        <v>59</v>
      </c>
      <c r="G28" s="92">
        <v>13</v>
      </c>
      <c r="H28" s="201">
        <v>250</v>
      </c>
      <c r="I28" s="201">
        <v>278</v>
      </c>
      <c r="J28" s="203">
        <v>1</v>
      </c>
      <c r="K28" s="209">
        <f t="shared" si="1"/>
        <v>1080</v>
      </c>
      <c r="L28" s="209">
        <f t="shared" si="2"/>
        <v>337.5</v>
      </c>
      <c r="M28" s="210">
        <f t="shared" si="3"/>
        <v>590</v>
      </c>
      <c r="N28" s="210">
        <f t="shared" si="4"/>
        <v>130</v>
      </c>
      <c r="O28" s="210">
        <f t="shared" si="16"/>
        <v>22.5</v>
      </c>
      <c r="P28" s="210"/>
    </row>
    <row r="29" spans="2:16" x14ac:dyDescent="0.2">
      <c r="B29" s="12" t="s">
        <v>101</v>
      </c>
      <c r="C29" s="12" t="s">
        <v>195</v>
      </c>
      <c r="D29" s="92">
        <v>400</v>
      </c>
      <c r="E29" s="92">
        <v>9.5</v>
      </c>
      <c r="F29" s="92">
        <v>63</v>
      </c>
      <c r="G29" s="92">
        <v>12</v>
      </c>
      <c r="H29" s="201">
        <v>125</v>
      </c>
      <c r="I29" s="201">
        <v>140</v>
      </c>
      <c r="J29" s="203">
        <v>1</v>
      </c>
      <c r="K29" s="209">
        <f t="shared" si="1"/>
        <v>500</v>
      </c>
      <c r="L29" s="209">
        <f t="shared" si="2"/>
        <v>106.875</v>
      </c>
      <c r="M29" s="210">
        <f t="shared" si="3"/>
        <v>315</v>
      </c>
      <c r="N29" s="210">
        <f t="shared" si="4"/>
        <v>60</v>
      </c>
      <c r="O29" s="210">
        <f t="shared" si="16"/>
        <v>18.125</v>
      </c>
      <c r="P29" s="210"/>
    </row>
    <row r="30" spans="2:16" x14ac:dyDescent="0.2">
      <c r="B30" s="12" t="s">
        <v>365</v>
      </c>
      <c r="C30" s="12" t="s">
        <v>366</v>
      </c>
      <c r="D30" s="92">
        <v>469</v>
      </c>
      <c r="E30" s="92">
        <v>4</v>
      </c>
      <c r="F30" s="92">
        <v>85.5</v>
      </c>
      <c r="G30" s="92">
        <v>19.100000000000001</v>
      </c>
      <c r="H30" s="201">
        <v>168</v>
      </c>
      <c r="I30" s="201">
        <v>175</v>
      </c>
      <c r="J30" s="203">
        <v>1</v>
      </c>
      <c r="K30" s="209">
        <f t="shared" ref="K30:K33" si="17">H30*J30/100*D30</f>
        <v>787.92</v>
      </c>
      <c r="L30" s="209">
        <f t="shared" ref="L30:L33" si="18">H30*J30/100*E30*9</f>
        <v>60.48</v>
      </c>
      <c r="M30" s="210">
        <f t="shared" ref="M30:M33" si="19">H30*J30/100*F30*4</f>
        <v>574.55999999999995</v>
      </c>
      <c r="N30" s="210">
        <f t="shared" ref="N30:N33" si="20">H30*J30/100*G30*4</f>
        <v>128.352</v>
      </c>
      <c r="O30" s="210">
        <f t="shared" ref="O30:O33" si="21">K30-SUM(L30:N30)</f>
        <v>24.52800000000002</v>
      </c>
      <c r="P30" s="210"/>
    </row>
    <row r="31" spans="2:16" x14ac:dyDescent="0.2">
      <c r="B31" s="12" t="s">
        <v>365</v>
      </c>
      <c r="C31" s="12" t="s">
        <v>367</v>
      </c>
      <c r="D31" s="92">
        <v>207</v>
      </c>
      <c r="E31" s="92">
        <v>5.6</v>
      </c>
      <c r="F31" s="92">
        <v>31.7</v>
      </c>
      <c r="G31" s="92">
        <v>6.2</v>
      </c>
      <c r="H31" s="201">
        <v>119</v>
      </c>
      <c r="I31" s="201">
        <v>129</v>
      </c>
      <c r="J31" s="203">
        <v>1</v>
      </c>
      <c r="K31" s="209">
        <f t="shared" si="17"/>
        <v>246.32999999999998</v>
      </c>
      <c r="L31" s="209">
        <f t="shared" si="18"/>
        <v>59.975999999999999</v>
      </c>
      <c r="M31" s="210">
        <f t="shared" si="19"/>
        <v>150.892</v>
      </c>
      <c r="N31" s="210">
        <f t="shared" si="20"/>
        <v>29.512</v>
      </c>
      <c r="O31" s="210">
        <f t="shared" si="21"/>
        <v>5.9499999999999886</v>
      </c>
      <c r="P31" s="210"/>
    </row>
    <row r="32" spans="2:16" x14ac:dyDescent="0.2">
      <c r="B32" s="12" t="s">
        <v>365</v>
      </c>
      <c r="C32" s="12" t="s">
        <v>368</v>
      </c>
      <c r="D32" s="92">
        <v>406</v>
      </c>
      <c r="E32" s="92">
        <v>2.2999999999999998</v>
      </c>
      <c r="F32" s="92">
        <v>72.400000000000006</v>
      </c>
      <c r="G32" s="92">
        <v>12.6</v>
      </c>
      <c r="H32" s="201">
        <v>178</v>
      </c>
      <c r="I32" s="201">
        <v>190</v>
      </c>
      <c r="J32" s="203">
        <v>1</v>
      </c>
      <c r="K32" s="209">
        <f t="shared" si="17"/>
        <v>722.68000000000006</v>
      </c>
      <c r="L32" s="209">
        <f t="shared" si="18"/>
        <v>36.845999999999997</v>
      </c>
      <c r="M32" s="210">
        <f t="shared" si="19"/>
        <v>515.48800000000006</v>
      </c>
      <c r="N32" s="210">
        <f t="shared" si="20"/>
        <v>89.712000000000003</v>
      </c>
      <c r="O32" s="210">
        <f t="shared" si="21"/>
        <v>80.634000000000015</v>
      </c>
      <c r="P32" s="210"/>
    </row>
    <row r="33" spans="2:16" x14ac:dyDescent="0.2">
      <c r="B33" s="12" t="s">
        <v>365</v>
      </c>
      <c r="C33" s="12" t="s">
        <v>369</v>
      </c>
      <c r="D33" s="92">
        <v>520</v>
      </c>
      <c r="E33" s="92">
        <v>4</v>
      </c>
      <c r="F33" s="92">
        <v>18</v>
      </c>
      <c r="G33" s="92">
        <v>3.7</v>
      </c>
      <c r="H33" s="201">
        <v>173</v>
      </c>
      <c r="I33" s="201">
        <v>185</v>
      </c>
      <c r="J33" s="203">
        <v>1</v>
      </c>
      <c r="K33" s="209">
        <f t="shared" si="17"/>
        <v>899.6</v>
      </c>
      <c r="L33" s="209">
        <f t="shared" si="18"/>
        <v>62.28</v>
      </c>
      <c r="M33" s="210">
        <f t="shared" si="19"/>
        <v>124.56</v>
      </c>
      <c r="N33" s="210">
        <f t="shared" si="20"/>
        <v>25.603999999999999</v>
      </c>
      <c r="O33" s="210">
        <f t="shared" si="21"/>
        <v>687.15599999999995</v>
      </c>
      <c r="P33" s="210"/>
    </row>
    <row r="34" spans="2:16" x14ac:dyDescent="0.2">
      <c r="B34" s="12" t="s">
        <v>123</v>
      </c>
      <c r="C34" s="12" t="s">
        <v>98</v>
      </c>
      <c r="D34" s="92">
        <v>586</v>
      </c>
      <c r="E34" s="92">
        <v>43</v>
      </c>
      <c r="F34" s="92">
        <v>30</v>
      </c>
      <c r="G34" s="92">
        <v>18</v>
      </c>
      <c r="H34" s="194">
        <v>400</v>
      </c>
      <c r="I34" s="201">
        <v>407</v>
      </c>
      <c r="J34" s="203">
        <v>0</v>
      </c>
      <c r="K34" s="209">
        <f t="shared" si="1"/>
        <v>0</v>
      </c>
      <c r="L34" s="209">
        <f t="shared" si="2"/>
        <v>0</v>
      </c>
      <c r="M34" s="210">
        <f t="shared" si="3"/>
        <v>0</v>
      </c>
      <c r="N34" s="210">
        <f t="shared" si="4"/>
        <v>0</v>
      </c>
      <c r="O34" s="210">
        <f t="shared" si="16"/>
        <v>0</v>
      </c>
      <c r="P34" s="210"/>
    </row>
    <row r="35" spans="2:16" x14ac:dyDescent="0.2">
      <c r="B35" s="12" t="s">
        <v>123</v>
      </c>
      <c r="C35" s="12" t="s">
        <v>199</v>
      </c>
      <c r="D35" s="92">
        <v>271</v>
      </c>
      <c r="E35" s="92">
        <v>3.7</v>
      </c>
      <c r="F35" s="92">
        <v>19.3</v>
      </c>
      <c r="G35" s="92">
        <v>40.1</v>
      </c>
      <c r="H35" s="194">
        <v>150</v>
      </c>
      <c r="I35" s="201">
        <v>180</v>
      </c>
      <c r="J35" s="203">
        <v>1</v>
      </c>
      <c r="K35" s="209">
        <f t="shared" si="1"/>
        <v>406.5</v>
      </c>
      <c r="L35" s="209">
        <f t="shared" si="2"/>
        <v>49.95</v>
      </c>
      <c r="M35" s="210">
        <f t="shared" si="3"/>
        <v>115.80000000000001</v>
      </c>
      <c r="N35" s="210">
        <f t="shared" si="4"/>
        <v>240.60000000000002</v>
      </c>
      <c r="O35" s="210">
        <f t="shared" si="16"/>
        <v>0.14999999999997726</v>
      </c>
      <c r="P35" s="210"/>
    </row>
    <row r="36" spans="2:16" x14ac:dyDescent="0.2">
      <c r="B36" s="12" t="s">
        <v>123</v>
      </c>
      <c r="C36" s="12" t="s">
        <v>125</v>
      </c>
      <c r="D36" s="92">
        <v>514</v>
      </c>
      <c r="E36" s="92">
        <v>29.6</v>
      </c>
      <c r="F36" s="92">
        <v>57.1</v>
      </c>
      <c r="G36" s="92">
        <v>2.2999999999999998</v>
      </c>
      <c r="H36" s="194">
        <v>250</v>
      </c>
      <c r="I36" s="201">
        <v>257</v>
      </c>
      <c r="J36" s="203">
        <v>1</v>
      </c>
      <c r="K36" s="209">
        <f t="shared" si="1"/>
        <v>1285</v>
      </c>
      <c r="L36" s="209">
        <f t="shared" si="2"/>
        <v>666</v>
      </c>
      <c r="M36" s="210">
        <f t="shared" si="3"/>
        <v>571</v>
      </c>
      <c r="N36" s="210">
        <f t="shared" si="4"/>
        <v>23</v>
      </c>
      <c r="O36" s="210">
        <f t="shared" si="16"/>
        <v>25</v>
      </c>
      <c r="P36" s="210"/>
    </row>
    <row r="37" spans="2:16" x14ac:dyDescent="0.2">
      <c r="B37" s="12" t="s">
        <v>123</v>
      </c>
      <c r="C37" s="12" t="s">
        <v>200</v>
      </c>
      <c r="D37" s="92">
        <v>495</v>
      </c>
      <c r="E37" s="92">
        <v>32</v>
      </c>
      <c r="F37" s="92">
        <v>38</v>
      </c>
      <c r="G37" s="92">
        <v>11</v>
      </c>
      <c r="H37" s="194">
        <v>100</v>
      </c>
      <c r="I37" s="201">
        <v>107</v>
      </c>
      <c r="J37" s="203">
        <v>1</v>
      </c>
      <c r="K37" s="209">
        <f t="shared" si="1"/>
        <v>495</v>
      </c>
      <c r="L37" s="209">
        <f t="shared" si="2"/>
        <v>288</v>
      </c>
      <c r="M37" s="210">
        <f t="shared" si="3"/>
        <v>152</v>
      </c>
      <c r="N37" s="210">
        <f t="shared" si="4"/>
        <v>44</v>
      </c>
      <c r="O37" s="210">
        <f t="shared" si="16"/>
        <v>11</v>
      </c>
      <c r="P37" s="210"/>
    </row>
    <row r="38" spans="2:16" x14ac:dyDescent="0.2">
      <c r="B38" s="12" t="s">
        <v>123</v>
      </c>
      <c r="C38" s="12" t="s">
        <v>143</v>
      </c>
      <c r="D38" s="92">
        <v>601</v>
      </c>
      <c r="E38" s="92">
        <v>55</v>
      </c>
      <c r="F38" s="92">
        <v>14</v>
      </c>
      <c r="G38" s="92">
        <v>10</v>
      </c>
      <c r="H38" s="194">
        <v>200</v>
      </c>
      <c r="I38" s="201">
        <v>210</v>
      </c>
      <c r="J38" s="203">
        <v>0.5</v>
      </c>
      <c r="K38" s="209">
        <f t="shared" si="1"/>
        <v>601</v>
      </c>
      <c r="L38" s="209">
        <f t="shared" si="2"/>
        <v>495</v>
      </c>
      <c r="M38" s="210">
        <f t="shared" si="3"/>
        <v>56</v>
      </c>
      <c r="N38" s="210">
        <f t="shared" si="4"/>
        <v>40</v>
      </c>
      <c r="O38" s="210">
        <f t="shared" si="16"/>
        <v>10</v>
      </c>
      <c r="P38" s="210"/>
    </row>
    <row r="39" spans="2:16" x14ac:dyDescent="0.2">
      <c r="B39" s="12" t="s">
        <v>123</v>
      </c>
      <c r="C39" s="12" t="s">
        <v>124</v>
      </c>
      <c r="D39" s="92">
        <v>337</v>
      </c>
      <c r="E39" s="92">
        <v>1.2</v>
      </c>
      <c r="F39" s="92">
        <v>80</v>
      </c>
      <c r="G39" s="92">
        <v>0.2</v>
      </c>
      <c r="H39" s="194">
        <v>200</v>
      </c>
      <c r="I39" s="201">
        <v>207</v>
      </c>
      <c r="J39" s="203">
        <v>1</v>
      </c>
      <c r="K39" s="209">
        <f t="shared" si="1"/>
        <v>674</v>
      </c>
      <c r="L39" s="209">
        <f t="shared" si="2"/>
        <v>21.599999999999998</v>
      </c>
      <c r="M39" s="210">
        <f t="shared" si="3"/>
        <v>640</v>
      </c>
      <c r="N39" s="210">
        <f t="shared" si="4"/>
        <v>1.6</v>
      </c>
      <c r="O39" s="210">
        <f t="shared" si="16"/>
        <v>10.799999999999955</v>
      </c>
      <c r="P39" s="210"/>
    </row>
    <row r="40" spans="2:16" x14ac:dyDescent="0.2">
      <c r="B40" s="12" t="s">
        <v>370</v>
      </c>
      <c r="C40" s="12" t="s">
        <v>373</v>
      </c>
      <c r="D40" s="92">
        <v>414</v>
      </c>
      <c r="E40" s="92">
        <v>10.6</v>
      </c>
      <c r="F40" s="92">
        <v>67.3</v>
      </c>
      <c r="G40" s="92">
        <v>10.3</v>
      </c>
      <c r="H40" s="194">
        <v>59</v>
      </c>
      <c r="I40" s="201">
        <v>64</v>
      </c>
      <c r="J40" s="203">
        <v>1</v>
      </c>
      <c r="K40" s="209">
        <f t="shared" ref="K40:K42" si="22">H40*J40/100*D40</f>
        <v>244.26</v>
      </c>
      <c r="L40" s="209">
        <f t="shared" ref="L40:L42" si="23">H40*J40/100*E40*9</f>
        <v>56.285999999999994</v>
      </c>
      <c r="M40" s="210">
        <f t="shared" ref="M40:M42" si="24">H40*J40/100*F40*4</f>
        <v>158.82799999999997</v>
      </c>
      <c r="N40" s="210">
        <f t="shared" ref="N40:N42" si="25">H40*J40/100*G40*4</f>
        <v>24.308</v>
      </c>
      <c r="O40" s="210">
        <f t="shared" ref="O40:O42" si="26">K40-SUM(L40:N40)</f>
        <v>4.8380000000000223</v>
      </c>
      <c r="P40" s="210"/>
    </row>
    <row r="41" spans="2:16" x14ac:dyDescent="0.2">
      <c r="B41" s="12" t="s">
        <v>370</v>
      </c>
      <c r="C41" s="12" t="s">
        <v>371</v>
      </c>
      <c r="D41" s="92">
        <v>420</v>
      </c>
      <c r="E41" s="92">
        <v>10.8</v>
      </c>
      <c r="F41" s="92">
        <v>68.2</v>
      </c>
      <c r="G41" s="92">
        <v>10.4</v>
      </c>
      <c r="H41" s="194">
        <v>58</v>
      </c>
      <c r="I41" s="201">
        <v>62</v>
      </c>
      <c r="J41" s="203">
        <v>1</v>
      </c>
      <c r="K41" s="209">
        <f t="shared" si="22"/>
        <v>243.6</v>
      </c>
      <c r="L41" s="209">
        <f t="shared" si="23"/>
        <v>56.376000000000005</v>
      </c>
      <c r="M41" s="210">
        <f t="shared" si="24"/>
        <v>158.22399999999999</v>
      </c>
      <c r="N41" s="210">
        <f t="shared" si="25"/>
        <v>24.128</v>
      </c>
      <c r="O41" s="210">
        <f t="shared" si="26"/>
        <v>4.8719999999999857</v>
      </c>
      <c r="P41" s="210"/>
    </row>
    <row r="42" spans="2:16" x14ac:dyDescent="0.2">
      <c r="B42" s="12" t="s">
        <v>370</v>
      </c>
      <c r="C42" s="12" t="s">
        <v>399</v>
      </c>
      <c r="D42" s="92">
        <v>397</v>
      </c>
      <c r="E42" s="92">
        <v>7.8</v>
      </c>
      <c r="F42" s="92">
        <v>70.8</v>
      </c>
      <c r="G42" s="92">
        <v>11.3</v>
      </c>
      <c r="H42" s="194">
        <v>59</v>
      </c>
      <c r="I42" s="201">
        <v>63</v>
      </c>
      <c r="J42" s="203">
        <v>1</v>
      </c>
      <c r="K42" s="209">
        <f t="shared" si="22"/>
        <v>234.23</v>
      </c>
      <c r="L42" s="209">
        <f t="shared" si="23"/>
        <v>41.417999999999992</v>
      </c>
      <c r="M42" s="210">
        <f t="shared" si="24"/>
        <v>167.08799999999999</v>
      </c>
      <c r="N42" s="210">
        <f t="shared" si="25"/>
        <v>26.667999999999999</v>
      </c>
      <c r="O42" s="210">
        <f t="shared" si="26"/>
        <v>-0.9439999999999884</v>
      </c>
      <c r="P42" s="210"/>
    </row>
    <row r="43" spans="2:16" x14ac:dyDescent="0.2">
      <c r="B43" s="12" t="s">
        <v>102</v>
      </c>
      <c r="C43" s="12" t="s">
        <v>437</v>
      </c>
      <c r="D43" s="92">
        <v>604</v>
      </c>
      <c r="E43" s="92">
        <v>47.8</v>
      </c>
      <c r="F43" s="92">
        <v>11.2</v>
      </c>
      <c r="G43" s="92">
        <v>28.6</v>
      </c>
      <c r="H43" s="194">
        <v>340</v>
      </c>
      <c r="I43" s="201">
        <v>377</v>
      </c>
      <c r="J43" s="203">
        <v>1</v>
      </c>
      <c r="K43" s="209">
        <f t="shared" ref="K43:K51" si="27">H43*J43/100*D43</f>
        <v>2053.6</v>
      </c>
      <c r="L43" s="209">
        <f t="shared" ref="L43:L51" si="28">H43*J43/100*E43*9</f>
        <v>1462.6799999999998</v>
      </c>
      <c r="M43" s="210">
        <f t="shared" ref="M43:M51" si="29">H43*J43/100*F43*4</f>
        <v>152.32</v>
      </c>
      <c r="N43" s="210">
        <f t="shared" ref="N43:N51" si="30">H43*J43/100*G43*4</f>
        <v>388.96000000000004</v>
      </c>
      <c r="O43" s="210">
        <f t="shared" ref="O43:O51" si="31">K43-SUM(L43:N43)</f>
        <v>49.6400000000001</v>
      </c>
      <c r="P43" s="210"/>
    </row>
    <row r="44" spans="2:16" x14ac:dyDescent="0.2">
      <c r="B44" s="12"/>
      <c r="C44" s="12"/>
      <c r="D44" s="92"/>
      <c r="E44" s="92"/>
      <c r="F44" s="92"/>
      <c r="G44" s="92"/>
      <c r="H44" s="194"/>
      <c r="I44" s="250">
        <f>IFERROR(H44,"")</f>
        <v>0</v>
      </c>
      <c r="J44" s="203"/>
      <c r="K44" s="209">
        <f t="shared" si="27"/>
        <v>0</v>
      </c>
      <c r="L44" s="209">
        <f t="shared" si="28"/>
        <v>0</v>
      </c>
      <c r="M44" s="210">
        <f t="shared" si="29"/>
        <v>0</v>
      </c>
      <c r="N44" s="210">
        <f t="shared" si="30"/>
        <v>0</v>
      </c>
      <c r="O44" s="210">
        <f t="shared" si="31"/>
        <v>0</v>
      </c>
      <c r="P44" s="210"/>
    </row>
    <row r="45" spans="2:16" x14ac:dyDescent="0.2">
      <c r="B45" s="12"/>
      <c r="C45" s="12"/>
      <c r="D45" s="92"/>
      <c r="E45" s="92"/>
      <c r="F45" s="92"/>
      <c r="G45" s="92"/>
      <c r="H45" s="194"/>
      <c r="I45" s="250">
        <f t="shared" ref="I45:I51" si="32">IFERROR(H45,"")</f>
        <v>0</v>
      </c>
      <c r="J45" s="203"/>
      <c r="K45" s="209">
        <f t="shared" si="27"/>
        <v>0</v>
      </c>
      <c r="L45" s="209">
        <f t="shared" si="28"/>
        <v>0</v>
      </c>
      <c r="M45" s="210">
        <f t="shared" si="29"/>
        <v>0</v>
      </c>
      <c r="N45" s="210">
        <f t="shared" si="30"/>
        <v>0</v>
      </c>
      <c r="O45" s="210">
        <f t="shared" si="31"/>
        <v>0</v>
      </c>
      <c r="P45" s="210"/>
    </row>
    <row r="46" spans="2:16" x14ac:dyDescent="0.2">
      <c r="B46" s="12"/>
      <c r="C46" s="12"/>
      <c r="D46" s="92"/>
      <c r="E46" s="92"/>
      <c r="F46" s="92"/>
      <c r="G46" s="92"/>
      <c r="H46" s="194"/>
      <c r="I46" s="250">
        <f t="shared" si="32"/>
        <v>0</v>
      </c>
      <c r="J46" s="203"/>
      <c r="K46" s="209">
        <f t="shared" si="27"/>
        <v>0</v>
      </c>
      <c r="L46" s="209">
        <f t="shared" si="28"/>
        <v>0</v>
      </c>
      <c r="M46" s="210">
        <f t="shared" si="29"/>
        <v>0</v>
      </c>
      <c r="N46" s="210">
        <f t="shared" si="30"/>
        <v>0</v>
      </c>
      <c r="O46" s="210">
        <f t="shared" si="31"/>
        <v>0</v>
      </c>
      <c r="P46" s="210"/>
    </row>
    <row r="47" spans="2:16" x14ac:dyDescent="0.2">
      <c r="B47" s="12"/>
      <c r="C47" s="12"/>
      <c r="D47" s="92"/>
      <c r="E47" s="92"/>
      <c r="F47" s="92"/>
      <c r="G47" s="92"/>
      <c r="H47" s="194"/>
      <c r="I47" s="250">
        <f t="shared" si="32"/>
        <v>0</v>
      </c>
      <c r="J47" s="203"/>
      <c r="K47" s="209">
        <f t="shared" si="27"/>
        <v>0</v>
      </c>
      <c r="L47" s="209">
        <f t="shared" si="28"/>
        <v>0</v>
      </c>
      <c r="M47" s="210">
        <f t="shared" si="29"/>
        <v>0</v>
      </c>
      <c r="N47" s="210">
        <f t="shared" si="30"/>
        <v>0</v>
      </c>
      <c r="O47" s="210">
        <f t="shared" si="31"/>
        <v>0</v>
      </c>
      <c r="P47" s="210"/>
    </row>
    <row r="48" spans="2:16" x14ac:dyDescent="0.2">
      <c r="B48" s="12"/>
      <c r="C48" s="12"/>
      <c r="D48" s="92"/>
      <c r="E48" s="92"/>
      <c r="F48" s="92"/>
      <c r="G48" s="92"/>
      <c r="H48" s="194"/>
      <c r="I48" s="250">
        <f t="shared" si="32"/>
        <v>0</v>
      </c>
      <c r="J48" s="203"/>
      <c r="K48" s="209">
        <f t="shared" si="27"/>
        <v>0</v>
      </c>
      <c r="L48" s="209">
        <f t="shared" si="28"/>
        <v>0</v>
      </c>
      <c r="M48" s="210">
        <f t="shared" si="29"/>
        <v>0</v>
      </c>
      <c r="N48" s="210">
        <f t="shared" si="30"/>
        <v>0</v>
      </c>
      <c r="O48" s="210">
        <f t="shared" si="31"/>
        <v>0</v>
      </c>
      <c r="P48" s="210"/>
    </row>
    <row r="49" spans="2:16" x14ac:dyDescent="0.2">
      <c r="B49" s="12"/>
      <c r="C49" s="12"/>
      <c r="D49" s="92"/>
      <c r="E49" s="92"/>
      <c r="F49" s="92"/>
      <c r="G49" s="92"/>
      <c r="H49" s="194"/>
      <c r="I49" s="250">
        <f t="shared" si="32"/>
        <v>0</v>
      </c>
      <c r="J49" s="203"/>
      <c r="K49" s="209">
        <f t="shared" si="27"/>
        <v>0</v>
      </c>
      <c r="L49" s="209">
        <f t="shared" si="28"/>
        <v>0</v>
      </c>
      <c r="M49" s="210">
        <f t="shared" si="29"/>
        <v>0</v>
      </c>
      <c r="N49" s="210">
        <f t="shared" si="30"/>
        <v>0</v>
      </c>
      <c r="O49" s="210">
        <f t="shared" si="31"/>
        <v>0</v>
      </c>
      <c r="P49" s="210"/>
    </row>
    <row r="50" spans="2:16" x14ac:dyDescent="0.2">
      <c r="B50" s="12"/>
      <c r="C50" s="12"/>
      <c r="D50" s="92"/>
      <c r="E50" s="92"/>
      <c r="F50" s="92"/>
      <c r="G50" s="92"/>
      <c r="H50" s="201"/>
      <c r="I50" s="250">
        <f t="shared" si="32"/>
        <v>0</v>
      </c>
      <c r="J50" s="203"/>
      <c r="K50" s="209">
        <f t="shared" si="27"/>
        <v>0</v>
      </c>
      <c r="L50" s="209">
        <f t="shared" si="28"/>
        <v>0</v>
      </c>
      <c r="M50" s="210">
        <f t="shared" si="29"/>
        <v>0</v>
      </c>
      <c r="N50" s="210">
        <f t="shared" si="30"/>
        <v>0</v>
      </c>
      <c r="O50" s="210">
        <f t="shared" si="31"/>
        <v>0</v>
      </c>
      <c r="P50" s="210"/>
    </row>
    <row r="51" spans="2:16" x14ac:dyDescent="0.2">
      <c r="B51" s="93"/>
      <c r="C51" s="93"/>
      <c r="D51" s="94"/>
      <c r="E51" s="94"/>
      <c r="F51" s="94"/>
      <c r="G51" s="94"/>
      <c r="H51" s="94"/>
      <c r="I51" s="250">
        <f t="shared" si="32"/>
        <v>0</v>
      </c>
      <c r="J51" s="203"/>
      <c r="K51" s="209">
        <f t="shared" si="27"/>
        <v>0</v>
      </c>
      <c r="L51" s="209">
        <f t="shared" si="28"/>
        <v>0</v>
      </c>
      <c r="M51" s="210">
        <f t="shared" si="29"/>
        <v>0</v>
      </c>
      <c r="N51" s="210">
        <f t="shared" si="30"/>
        <v>0</v>
      </c>
      <c r="O51" s="210">
        <f t="shared" si="31"/>
        <v>0</v>
      </c>
      <c r="P51" s="210"/>
    </row>
    <row r="52" spans="2:16" s="1" customFormat="1" ht="14.1" customHeight="1" x14ac:dyDescent="0.2">
      <c r="B52" s="151" t="s">
        <v>151</v>
      </c>
      <c r="C52" s="96"/>
      <c r="D52" s="96"/>
      <c r="E52" s="96"/>
      <c r="F52" s="96"/>
      <c r="G52" s="96"/>
      <c r="H52" s="97"/>
      <c r="I52" s="97"/>
      <c r="J52" s="98">
        <f>SUMPRODUCT(I14:I51,J14:J51)</f>
        <v>4951</v>
      </c>
      <c r="K52" s="155">
        <f>SUM(K14:K51)</f>
        <v>19710.329999999994</v>
      </c>
      <c r="L52" s="99">
        <f>SUM(L14:L51)</f>
        <v>6700.4369999999999</v>
      </c>
      <c r="M52" s="100">
        <f>SUM(M14:M51)</f>
        <v>9130.2880000000005</v>
      </c>
      <c r="N52" s="100">
        <f>SUM(N14:N51)</f>
        <v>2735.904</v>
      </c>
      <c r="O52" s="100">
        <f t="shared" si="16"/>
        <v>1143.7009999999937</v>
      </c>
      <c r="P52" s="101"/>
    </row>
    <row r="54" spans="2:16" ht="15" x14ac:dyDescent="0.2">
      <c r="B54" s="276" t="s">
        <v>110</v>
      </c>
      <c r="C54" s="277"/>
      <c r="D54" s="277"/>
      <c r="E54" s="277"/>
      <c r="F54" s="277"/>
      <c r="G54" s="277"/>
      <c r="H54" s="277"/>
      <c r="I54" s="197"/>
      <c r="J54" s="102"/>
      <c r="K54" s="283" t="s">
        <v>109</v>
      </c>
      <c r="L54" s="284"/>
      <c r="M54" s="284"/>
      <c r="N54" s="284"/>
      <c r="O54" s="285"/>
      <c r="P54" s="286"/>
    </row>
    <row r="55" spans="2:16" ht="15" x14ac:dyDescent="0.2">
      <c r="B55" s="152" t="s">
        <v>106</v>
      </c>
      <c r="C55" s="103"/>
      <c r="D55" s="206">
        <f>Tourplaner!D5</f>
        <v>7</v>
      </c>
      <c r="E55" s="12"/>
      <c r="F55" s="12"/>
      <c r="G55" s="12"/>
      <c r="H55" s="12"/>
      <c r="I55" s="12"/>
      <c r="J55" s="90"/>
      <c r="K55" s="211"/>
      <c r="L55" s="212"/>
      <c r="M55" s="101"/>
      <c r="N55" s="101"/>
      <c r="O55" s="213"/>
      <c r="P55" s="96"/>
    </row>
    <row r="56" spans="2:16" ht="15" x14ac:dyDescent="0.2">
      <c r="B56" s="152" t="s">
        <v>105</v>
      </c>
      <c r="C56" s="103"/>
      <c r="D56" s="206">
        <v>3500</v>
      </c>
      <c r="E56" s="207">
        <v>0.3</v>
      </c>
      <c r="F56" s="207">
        <v>0.55000000000000004</v>
      </c>
      <c r="G56" s="207">
        <v>0.15</v>
      </c>
      <c r="H56" s="12"/>
      <c r="I56" s="12"/>
      <c r="J56" s="12"/>
      <c r="K56" s="214">
        <f>D55*D56</f>
        <v>24500</v>
      </c>
      <c r="L56" s="215">
        <f>(L52/SUM(L52:N52))-E56</f>
        <v>6.0886028368423772E-2</v>
      </c>
      <c r="M56" s="216">
        <f>(M52/SUM(L52:N52))-F56</f>
        <v>-5.8242018516123761E-2</v>
      </c>
      <c r="N56" s="216">
        <f>(N52/SUM(L52:N52))-G56</f>
        <v>-2.6440098523000666E-3</v>
      </c>
      <c r="O56" s="200"/>
      <c r="P56" s="200"/>
    </row>
    <row r="57" spans="2:16" s="1" customFormat="1" ht="15" x14ac:dyDescent="0.2">
      <c r="B57" s="151" t="s">
        <v>150</v>
      </c>
      <c r="C57" s="95"/>
      <c r="D57" s="95"/>
      <c r="E57" s="95"/>
      <c r="F57" s="95"/>
      <c r="G57" s="95"/>
      <c r="H57" s="95"/>
      <c r="I57" s="95"/>
      <c r="J57" s="104"/>
      <c r="K57" s="156">
        <f>K52-K56</f>
        <v>-4789.6700000000055</v>
      </c>
      <c r="L57" s="105">
        <f>L52-(E56)*K56</f>
        <v>-649.5630000000001</v>
      </c>
      <c r="M57" s="106">
        <f>M52-(F56)*K56</f>
        <v>-4344.7120000000014</v>
      </c>
      <c r="N57" s="106">
        <f>N52-(G56)*K56</f>
        <v>-939.096</v>
      </c>
      <c r="O57" s="101"/>
      <c r="P57" s="101"/>
    </row>
    <row r="59" spans="2:16" x14ac:dyDescent="0.2">
      <c r="B59" s="1"/>
    </row>
    <row r="60" spans="2:16" ht="25.5" x14ac:dyDescent="0.2">
      <c r="B60" s="287" t="s">
        <v>387</v>
      </c>
      <c r="C60" s="287"/>
      <c r="D60" s="126" t="s">
        <v>388</v>
      </c>
      <c r="K60" s="107"/>
    </row>
    <row r="61" spans="2:16" x14ac:dyDescent="0.2">
      <c r="B61" s="12" t="s">
        <v>104</v>
      </c>
      <c r="C61" s="92"/>
      <c r="D61" s="208" t="s">
        <v>389</v>
      </c>
    </row>
    <row r="62" spans="2:16" x14ac:dyDescent="0.2">
      <c r="B62" s="12" t="s">
        <v>365</v>
      </c>
      <c r="C62" s="92"/>
      <c r="D62" s="208" t="s">
        <v>390</v>
      </c>
    </row>
    <row r="63" spans="2:16" x14ac:dyDescent="0.2">
      <c r="B63" s="12" t="s">
        <v>386</v>
      </c>
      <c r="C63" s="92"/>
      <c r="D63" s="208" t="s">
        <v>391</v>
      </c>
    </row>
    <row r="64" spans="2:16" x14ac:dyDescent="0.2">
      <c r="B64" s="12" t="s">
        <v>406</v>
      </c>
      <c r="C64" s="92"/>
      <c r="D64" s="208" t="s">
        <v>404</v>
      </c>
    </row>
    <row r="65" spans="2:5" x14ac:dyDescent="0.2">
      <c r="B65" s="12" t="s">
        <v>405</v>
      </c>
      <c r="C65" s="92"/>
      <c r="D65" s="208" t="s">
        <v>404</v>
      </c>
    </row>
    <row r="66" spans="2:5" x14ac:dyDescent="0.2">
      <c r="B66" s="12" t="s">
        <v>393</v>
      </c>
      <c r="C66" s="92"/>
      <c r="D66" s="208" t="s">
        <v>394</v>
      </c>
    </row>
    <row r="67" spans="2:5" x14ac:dyDescent="0.2">
      <c r="B67" s="12" t="s">
        <v>397</v>
      </c>
      <c r="C67" s="92"/>
      <c r="D67" s="208" t="s">
        <v>395</v>
      </c>
    </row>
    <row r="68" spans="2:5" x14ac:dyDescent="0.2">
      <c r="B68" s="12" t="s">
        <v>396</v>
      </c>
      <c r="C68" s="92"/>
      <c r="D68" s="208" t="s">
        <v>398</v>
      </c>
    </row>
    <row r="72" spans="2:5" x14ac:dyDescent="0.2">
      <c r="B72" s="154" t="s">
        <v>323</v>
      </c>
      <c r="C72" s="153"/>
      <c r="D72" s="153"/>
      <c r="E72" s="153"/>
    </row>
    <row r="73" spans="2:5" x14ac:dyDescent="0.2">
      <c r="B73" s="17"/>
      <c r="C73" s="16" t="s">
        <v>328</v>
      </c>
      <c r="D73" s="16" t="s">
        <v>329</v>
      </c>
      <c r="E73" s="17"/>
    </row>
    <row r="74" spans="2:5" x14ac:dyDescent="0.2">
      <c r="B74" s="17" t="s">
        <v>32</v>
      </c>
      <c r="C74" s="199">
        <f>K52</f>
        <v>19710.329999999994</v>
      </c>
      <c r="D74" s="275">
        <f>K56</f>
        <v>24500</v>
      </c>
      <c r="E74" s="275"/>
    </row>
    <row r="75" spans="2:5" x14ac:dyDescent="0.2">
      <c r="B75" s="17" t="s">
        <v>324</v>
      </c>
      <c r="C75" s="199">
        <f>-K57</f>
        <v>4789.6700000000055</v>
      </c>
      <c r="D75" s="275"/>
      <c r="E75" s="275"/>
    </row>
    <row r="76" spans="2:5" x14ac:dyDescent="0.2">
      <c r="B76" s="17" t="s">
        <v>325</v>
      </c>
      <c r="C76" s="199">
        <f>C75</f>
        <v>4789.6700000000055</v>
      </c>
      <c r="D76" s="275"/>
      <c r="E76" s="275"/>
    </row>
  </sheetData>
  <sheetProtection algorithmName="SHA-512" hashValue="NNnbgakLvqpt9KTHL5+Ilc9mY1sCeZzriCGR/kyCJCArVGSkcZQcWjtH5tbKprq7Gj/0dHoJ7i7mrDCen6OOFg==" saltValue="CMTRiXNwvxysdeHT0Jtzjg==" spinCount="100000" sheet="1" formatCells="0" formatRows="0" insertColumns="0" insertRows="0" deleteRows="0" sort="0" autoFilter="0"/>
  <autoFilter ref="J13:J52" xr:uid="{00000000-0009-0000-0000-000003000000}"/>
  <sortState xmlns:xlrd2="http://schemas.microsoft.com/office/spreadsheetml/2017/richdata2" ref="B6:M35">
    <sortCondition ref="B6:B35"/>
  </sortState>
  <mergeCells count="9">
    <mergeCell ref="D74:E74"/>
    <mergeCell ref="D75:E75"/>
    <mergeCell ref="D76:E76"/>
    <mergeCell ref="B54:H54"/>
    <mergeCell ref="B1:P1"/>
    <mergeCell ref="B12:H12"/>
    <mergeCell ref="K12:P12"/>
    <mergeCell ref="K54:P54"/>
    <mergeCell ref="B60:C60"/>
  </mergeCells>
  <conditionalFormatting sqref="K57:O57">
    <cfRule type="cellIs" dxfId="2" priority="3" operator="greaterThan">
      <formula>0</formula>
    </cfRule>
    <cfRule type="cellIs" dxfId="1" priority="4" operator="lessThan">
      <formula>0</formula>
    </cfRule>
  </conditionalFormatting>
  <hyperlinks>
    <hyperlink ref="P2" r:id="rId1" display="TrekkingTrails.de" xr:uid="{00000000-0004-0000-0300-000000000000}"/>
  </hyperlinks>
  <pageMargins left="0.7" right="0.7" top="0.78740157499999996" bottom="0.78740157499999996" header="0.3" footer="0.3"/>
  <pageSetup paperSize="9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high="1" low="1" xr2:uid="{00000000-0003-0000-0300-000000000000}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Verpflegungsrechner!L14:N14</xm:f>
              <xm:sqref>P14</xm:sqref>
            </x14:sparkline>
            <x14:sparkline>
              <xm:f>Verpflegungsrechner!L15:N15</xm:f>
              <xm:sqref>P15</xm:sqref>
            </x14:sparkline>
            <x14:sparkline>
              <xm:f>Verpflegungsrechner!L16:N16</xm:f>
              <xm:sqref>P16</xm:sqref>
            </x14:sparkline>
            <x14:sparkline>
              <xm:f>Verpflegungsrechner!L17:N17</xm:f>
              <xm:sqref>P17</xm:sqref>
            </x14:sparkline>
            <x14:sparkline>
              <xm:f>Verpflegungsrechner!L18:N18</xm:f>
              <xm:sqref>P18</xm:sqref>
            </x14:sparkline>
            <x14:sparkline>
              <xm:f>Verpflegungsrechner!L19:N19</xm:f>
              <xm:sqref>P19</xm:sqref>
            </x14:sparkline>
            <x14:sparkline>
              <xm:f>Verpflegungsrechner!L20:N20</xm:f>
              <xm:sqref>P20</xm:sqref>
            </x14:sparkline>
            <x14:sparkline>
              <xm:f>Verpflegungsrechner!L21:N21</xm:f>
              <xm:sqref>P21</xm:sqref>
            </x14:sparkline>
            <x14:sparkline>
              <xm:f>Verpflegungsrechner!L22:N22</xm:f>
              <xm:sqref>P22</xm:sqref>
            </x14:sparkline>
            <x14:sparkline>
              <xm:f>Verpflegungsrechner!L23:N23</xm:f>
              <xm:sqref>P23</xm:sqref>
            </x14:sparkline>
            <x14:sparkline>
              <xm:f>Verpflegungsrechner!L24:N24</xm:f>
              <xm:sqref>P24</xm:sqref>
            </x14:sparkline>
            <x14:sparkline>
              <xm:f>Verpflegungsrechner!L25:N25</xm:f>
              <xm:sqref>P25</xm:sqref>
            </x14:sparkline>
            <x14:sparkline>
              <xm:f>Verpflegungsrechner!L26:N26</xm:f>
              <xm:sqref>P26</xm:sqref>
            </x14:sparkline>
            <x14:sparkline>
              <xm:f>Verpflegungsrechner!L27:N27</xm:f>
              <xm:sqref>P27</xm:sqref>
            </x14:sparkline>
            <x14:sparkline>
              <xm:f>Verpflegungsrechner!L28:N28</xm:f>
              <xm:sqref>P28</xm:sqref>
            </x14:sparkline>
            <x14:sparkline>
              <xm:f>Verpflegungsrechner!L29:N29</xm:f>
              <xm:sqref>P29</xm:sqref>
            </x14:sparkline>
            <x14:sparkline>
              <xm:f>Verpflegungsrechner!L30:N30</xm:f>
              <xm:sqref>P30</xm:sqref>
            </x14:sparkline>
            <x14:sparkline>
              <xm:f>Verpflegungsrechner!L31:N31</xm:f>
              <xm:sqref>P31</xm:sqref>
            </x14:sparkline>
            <x14:sparkline>
              <xm:f>Verpflegungsrechner!L32:N32</xm:f>
              <xm:sqref>P32</xm:sqref>
            </x14:sparkline>
            <x14:sparkline>
              <xm:f>Verpflegungsrechner!L33:N33</xm:f>
              <xm:sqref>P33</xm:sqref>
            </x14:sparkline>
            <x14:sparkline>
              <xm:f>Verpflegungsrechner!L34:N34</xm:f>
              <xm:sqref>P34</xm:sqref>
            </x14:sparkline>
            <x14:sparkline>
              <xm:f>Verpflegungsrechner!L35:N35</xm:f>
              <xm:sqref>P35</xm:sqref>
            </x14:sparkline>
            <x14:sparkline>
              <xm:f>Verpflegungsrechner!L36:N36</xm:f>
              <xm:sqref>P36</xm:sqref>
            </x14:sparkline>
            <x14:sparkline>
              <xm:f>Verpflegungsrechner!L37:N37</xm:f>
              <xm:sqref>P37</xm:sqref>
            </x14:sparkline>
            <x14:sparkline>
              <xm:f>Verpflegungsrechner!L38:N38</xm:f>
              <xm:sqref>P38</xm:sqref>
            </x14:sparkline>
            <x14:sparkline>
              <xm:f>Verpflegungsrechner!L39:N39</xm:f>
              <xm:sqref>P39</xm:sqref>
            </x14:sparkline>
            <x14:sparkline>
              <xm:f>Verpflegungsrechner!L40:N40</xm:f>
              <xm:sqref>P40</xm:sqref>
            </x14:sparkline>
            <x14:sparkline>
              <xm:f>Verpflegungsrechner!L41:N41</xm:f>
              <xm:sqref>P41</xm:sqref>
            </x14:sparkline>
            <x14:sparkline>
              <xm:f>Verpflegungsrechner!L42:N42</xm:f>
              <xm:sqref>P42</xm:sqref>
            </x14:sparkline>
            <x14:sparkline>
              <xm:f>Verpflegungsrechner!L43:N43</xm:f>
              <xm:sqref>P43</xm:sqref>
            </x14:sparkline>
            <x14:sparkline>
              <xm:f>Verpflegungsrechner!L44:N44</xm:f>
              <xm:sqref>P44</xm:sqref>
            </x14:sparkline>
            <x14:sparkline>
              <xm:f>Verpflegungsrechner!L45:N45</xm:f>
              <xm:sqref>P45</xm:sqref>
            </x14:sparkline>
            <x14:sparkline>
              <xm:f>Verpflegungsrechner!L46:N46</xm:f>
              <xm:sqref>P46</xm:sqref>
            </x14:sparkline>
            <x14:sparkline>
              <xm:f>Verpflegungsrechner!L47:N47</xm:f>
              <xm:sqref>P47</xm:sqref>
            </x14:sparkline>
            <x14:sparkline>
              <xm:f>Verpflegungsrechner!L48:N48</xm:f>
              <xm:sqref>P48</xm:sqref>
            </x14:sparkline>
            <x14:sparkline>
              <xm:f>Verpflegungsrechner!L49:N49</xm:f>
              <xm:sqref>P49</xm:sqref>
            </x14:sparkline>
            <x14:sparkline>
              <xm:f>Verpflegungsrechner!L50:N50</xm:f>
              <xm:sqref>P50</xm:sqref>
            </x14:sparkline>
            <x14:sparkline>
              <xm:f>Verpflegungsrechner!L51:N51</xm:f>
              <xm:sqref>P51</xm:sqref>
            </x14:sparkline>
            <x14:sparkline>
              <xm:f>Verpflegungsrechner!L52:N52</xm:f>
              <xm:sqref>P52</xm:sqref>
            </x14:sparkline>
          </x14:sparklines>
        </x14:sparklineGroup>
        <x14:sparklineGroup manualMax="0" manualMin="0" type="column" displayEmptyCellsAs="gap" negative="1" xr2:uid="{00000000-0003-0000-0300-000001000000}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Verpflegungsrechner!L57:N57</xm:f>
              <xm:sqref>P57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B1:K114"/>
  <sheetViews>
    <sheetView showGridLines="0" zoomScaleNormal="100" workbookViewId="0">
      <pane ySplit="12" topLeftCell="A13" activePane="bottomLeft" state="frozen"/>
      <selection activeCell="B14" sqref="B14:H22"/>
      <selection pane="bottomLeft" activeCell="B1" sqref="B1:I1"/>
    </sheetView>
  </sheetViews>
  <sheetFormatPr baseColWidth="10" defaultColWidth="10.7109375" defaultRowHeight="12.75" x14ac:dyDescent="0.2"/>
  <cols>
    <col min="1" max="1" width="5.5703125" style="1" customWidth="1"/>
    <col min="2" max="2" width="27.140625" style="1" customWidth="1"/>
    <col min="3" max="3" width="30" style="1" bestFit="1" customWidth="1"/>
    <col min="4" max="9" width="14.5703125" style="1" customWidth="1"/>
    <col min="10" max="16384" width="10.7109375" style="1"/>
  </cols>
  <sheetData>
    <row r="1" spans="2:11" s="108" customFormat="1" ht="36.6" customHeight="1" x14ac:dyDescent="0.2">
      <c r="B1" s="253" t="s">
        <v>127</v>
      </c>
      <c r="C1" s="270"/>
      <c r="D1" s="270"/>
      <c r="E1" s="270"/>
      <c r="F1" s="270"/>
      <c r="G1" s="270"/>
      <c r="H1" s="270"/>
      <c r="I1" s="270"/>
      <c r="J1" s="74"/>
    </row>
    <row r="2" spans="2:11" ht="13.35" customHeight="1" x14ac:dyDescent="0.2">
      <c r="B2" s="85"/>
      <c r="C2" s="86"/>
      <c r="D2" s="87"/>
      <c r="E2" s="87"/>
      <c r="F2" s="87"/>
      <c r="G2" s="87"/>
      <c r="H2" s="87"/>
      <c r="I2" s="2" t="s">
        <v>311</v>
      </c>
      <c r="K2" s="2"/>
    </row>
    <row r="3" spans="2:11" ht="13.35" customHeight="1" x14ac:dyDescent="0.2">
      <c r="B3" s="109" t="s">
        <v>148</v>
      </c>
      <c r="C3" s="9">
        <v>10</v>
      </c>
      <c r="E3" s="87"/>
      <c r="F3" s="87"/>
      <c r="G3" s="87"/>
      <c r="H3" s="87"/>
      <c r="I3" s="87"/>
    </row>
    <row r="4" spans="2:11" ht="13.35" customHeight="1" x14ac:dyDescent="0.2">
      <c r="B4" s="109" t="s">
        <v>149</v>
      </c>
      <c r="C4" s="9">
        <v>0.5</v>
      </c>
      <c r="E4" s="87"/>
      <c r="F4" s="87"/>
      <c r="G4" s="87"/>
      <c r="H4" s="87"/>
      <c r="I4" s="87"/>
    </row>
    <row r="5" spans="2:11" ht="13.35" customHeight="1" x14ac:dyDescent="0.2">
      <c r="B5" s="109" t="s">
        <v>260</v>
      </c>
      <c r="C5" s="110">
        <v>0.2</v>
      </c>
      <c r="D5" s="87"/>
      <c r="E5" s="87"/>
      <c r="F5" s="87"/>
      <c r="G5" s="87"/>
      <c r="H5" s="87"/>
      <c r="I5" s="87"/>
    </row>
    <row r="6" spans="2:11" ht="13.35" customHeight="1" x14ac:dyDescent="0.2">
      <c r="B6" s="85"/>
      <c r="C6" s="86"/>
      <c r="D6" s="87"/>
      <c r="E6" s="87"/>
      <c r="F6" s="87"/>
      <c r="G6" s="87"/>
      <c r="H6" s="87"/>
      <c r="I6" s="87"/>
    </row>
    <row r="7" spans="2:11" ht="13.35" customHeight="1" x14ac:dyDescent="0.2">
      <c r="D7" s="87"/>
      <c r="E7" s="87"/>
      <c r="F7" s="87"/>
      <c r="G7" s="87"/>
      <c r="H7" s="87"/>
      <c r="I7" s="87"/>
    </row>
    <row r="8" spans="2:11" ht="13.35" customHeight="1" x14ac:dyDescent="0.2">
      <c r="D8" s="87"/>
      <c r="E8" s="87"/>
      <c r="F8" s="87"/>
      <c r="G8" s="87"/>
      <c r="H8" s="87"/>
      <c r="I8" s="87"/>
    </row>
    <row r="9" spans="2:11" ht="13.35" customHeight="1" x14ac:dyDescent="0.2">
      <c r="D9" s="87"/>
      <c r="E9" s="87"/>
      <c r="F9" s="87"/>
      <c r="G9" s="87"/>
      <c r="H9" s="87"/>
      <c r="I9" s="87"/>
    </row>
    <row r="10" spans="2:11" ht="13.35" customHeight="1" x14ac:dyDescent="0.2">
      <c r="D10" s="87"/>
      <c r="E10" s="87"/>
      <c r="F10" s="87"/>
      <c r="G10" s="87"/>
      <c r="H10" s="87"/>
      <c r="I10" s="87"/>
    </row>
    <row r="11" spans="2:11" ht="65.25" customHeight="1" x14ac:dyDescent="0.2">
      <c r="B11" s="111"/>
      <c r="C11" s="112"/>
    </row>
    <row r="12" spans="2:11" s="108" customFormat="1" ht="31.9" customHeight="1" x14ac:dyDescent="0.2">
      <c r="B12" s="113"/>
      <c r="C12" s="114"/>
      <c r="D12" s="115" t="s">
        <v>335</v>
      </c>
      <c r="E12" s="115" t="s">
        <v>340</v>
      </c>
      <c r="F12" s="115" t="s">
        <v>334</v>
      </c>
      <c r="G12" s="115" t="s">
        <v>336</v>
      </c>
      <c r="H12" s="115" t="s">
        <v>346</v>
      </c>
      <c r="I12" s="115" t="s">
        <v>333</v>
      </c>
    </row>
    <row r="13" spans="2:11" x14ac:dyDescent="0.2">
      <c r="B13" s="288" t="s">
        <v>135</v>
      </c>
      <c r="C13" s="116" t="s">
        <v>111</v>
      </c>
      <c r="D13" s="117">
        <v>89</v>
      </c>
      <c r="E13" s="117">
        <v>28</v>
      </c>
      <c r="F13" s="117">
        <v>110</v>
      </c>
      <c r="G13" s="117">
        <v>20</v>
      </c>
      <c r="H13" s="117">
        <v>0</v>
      </c>
      <c r="I13" s="117">
        <v>110</v>
      </c>
    </row>
    <row r="14" spans="2:11" x14ac:dyDescent="0.2">
      <c r="B14" s="289"/>
      <c r="C14" s="193" t="s">
        <v>144</v>
      </c>
      <c r="D14" s="194">
        <v>100</v>
      </c>
      <c r="E14" s="194">
        <v>250</v>
      </c>
      <c r="F14" s="194">
        <v>330</v>
      </c>
      <c r="G14" s="194">
        <v>423.50000000000006</v>
      </c>
      <c r="H14" s="194">
        <v>0.1</v>
      </c>
      <c r="I14" s="194">
        <v>330</v>
      </c>
    </row>
    <row r="15" spans="2:11" x14ac:dyDescent="0.2">
      <c r="B15" s="289"/>
      <c r="C15" s="193" t="s">
        <v>261</v>
      </c>
      <c r="D15" s="194" t="s">
        <v>259</v>
      </c>
      <c r="E15" s="194" t="s">
        <v>258</v>
      </c>
      <c r="F15" s="194" t="s">
        <v>258</v>
      </c>
      <c r="G15" s="194" t="s">
        <v>258</v>
      </c>
      <c r="H15" s="194" t="s">
        <v>258</v>
      </c>
      <c r="I15" s="194" t="s">
        <v>258</v>
      </c>
    </row>
    <row r="16" spans="2:11" x14ac:dyDescent="0.2">
      <c r="B16" s="289"/>
      <c r="C16" s="193" t="s">
        <v>188</v>
      </c>
      <c r="D16" s="194">
        <v>14</v>
      </c>
      <c r="E16" s="194">
        <v>30</v>
      </c>
      <c r="F16" s="194">
        <v>14</v>
      </c>
      <c r="G16" s="194">
        <v>28</v>
      </c>
      <c r="H16" s="194">
        <v>0</v>
      </c>
      <c r="I16" s="194">
        <v>14</v>
      </c>
    </row>
    <row r="17" spans="2:9" x14ac:dyDescent="0.2">
      <c r="B17" s="290"/>
      <c r="C17" s="195" t="s">
        <v>344</v>
      </c>
      <c r="D17" s="196">
        <v>1</v>
      </c>
      <c r="E17" s="196">
        <v>1.5</v>
      </c>
      <c r="F17" s="196">
        <v>1</v>
      </c>
      <c r="G17" s="196">
        <v>0.8</v>
      </c>
      <c r="H17" s="196">
        <v>0</v>
      </c>
      <c r="I17" s="196">
        <v>1</v>
      </c>
    </row>
    <row r="18" spans="2:9" x14ac:dyDescent="0.2">
      <c r="B18" s="291" t="s">
        <v>341</v>
      </c>
      <c r="C18" s="118" t="s">
        <v>342</v>
      </c>
      <c r="D18" s="119" t="s">
        <v>258</v>
      </c>
      <c r="E18" s="119" t="s">
        <v>258</v>
      </c>
      <c r="F18" s="119" t="s">
        <v>258</v>
      </c>
      <c r="G18" s="119" t="s">
        <v>258</v>
      </c>
      <c r="H18" s="119" t="s">
        <v>258</v>
      </c>
      <c r="I18" s="119" t="s">
        <v>258</v>
      </c>
    </row>
    <row r="19" spans="2:9" x14ac:dyDescent="0.2">
      <c r="B19" s="292"/>
      <c r="C19" s="118" t="s">
        <v>343</v>
      </c>
      <c r="D19" s="119">
        <f>IF(D18="Ja",0,8)</f>
        <v>0</v>
      </c>
      <c r="E19" s="119">
        <f t="shared" ref="E19:I19" si="0">IF(E18="Ja",0,8)</f>
        <v>0</v>
      </c>
      <c r="F19" s="119">
        <f t="shared" si="0"/>
        <v>0</v>
      </c>
      <c r="G19" s="119">
        <f t="shared" si="0"/>
        <v>0</v>
      </c>
      <c r="H19" s="119">
        <f t="shared" si="0"/>
        <v>0</v>
      </c>
      <c r="I19" s="119">
        <f t="shared" si="0"/>
        <v>0</v>
      </c>
    </row>
    <row r="20" spans="2:9" x14ac:dyDescent="0.2">
      <c r="B20" s="288" t="s">
        <v>134</v>
      </c>
      <c r="C20" s="116" t="s">
        <v>130</v>
      </c>
      <c r="D20" s="117">
        <v>60</v>
      </c>
      <c r="E20" s="117">
        <v>20</v>
      </c>
      <c r="F20" s="117">
        <v>230</v>
      </c>
      <c r="G20" s="117">
        <v>11</v>
      </c>
      <c r="H20" s="117">
        <v>97</v>
      </c>
      <c r="I20" s="117">
        <v>322</v>
      </c>
    </row>
    <row r="21" spans="2:9" x14ac:dyDescent="0.2">
      <c r="B21" s="289"/>
      <c r="C21" s="118" t="s">
        <v>189</v>
      </c>
      <c r="D21" s="119">
        <v>0</v>
      </c>
      <c r="E21" s="119">
        <v>9</v>
      </c>
      <c r="F21" s="119">
        <v>9</v>
      </c>
      <c r="G21" s="119">
        <v>9</v>
      </c>
      <c r="H21" s="119">
        <v>9</v>
      </c>
      <c r="I21" s="119">
        <v>9</v>
      </c>
    </row>
    <row r="22" spans="2:9" x14ac:dyDescent="0.2">
      <c r="B22" s="289"/>
      <c r="C22" s="118" t="s">
        <v>131</v>
      </c>
      <c r="D22" s="119">
        <v>7</v>
      </c>
      <c r="E22" s="119">
        <v>23</v>
      </c>
      <c r="F22" s="119">
        <v>0</v>
      </c>
      <c r="G22" s="119">
        <v>0</v>
      </c>
      <c r="H22" s="119">
        <v>0</v>
      </c>
      <c r="I22" s="119">
        <v>0</v>
      </c>
    </row>
    <row r="23" spans="2:9" x14ac:dyDescent="0.2">
      <c r="B23" s="289"/>
      <c r="C23" s="118" t="s">
        <v>132</v>
      </c>
      <c r="D23" s="119">
        <v>0</v>
      </c>
      <c r="E23" s="119">
        <v>18</v>
      </c>
      <c r="F23" s="119">
        <v>18</v>
      </c>
      <c r="G23" s="119">
        <v>18</v>
      </c>
      <c r="H23" s="119">
        <v>0</v>
      </c>
      <c r="I23" s="119">
        <v>18</v>
      </c>
    </row>
    <row r="24" spans="2:9" x14ac:dyDescent="0.2">
      <c r="B24" s="289"/>
      <c r="C24" s="118" t="s">
        <v>133</v>
      </c>
      <c r="D24" s="119">
        <v>71</v>
      </c>
      <c r="E24" s="119">
        <v>97</v>
      </c>
      <c r="F24" s="119">
        <v>97</v>
      </c>
      <c r="G24" s="119">
        <v>71</v>
      </c>
      <c r="H24" s="119">
        <v>97</v>
      </c>
      <c r="I24" s="119">
        <v>97</v>
      </c>
    </row>
    <row r="25" spans="2:9" x14ac:dyDescent="0.2">
      <c r="B25" s="289"/>
      <c r="C25" s="118" t="s">
        <v>168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</row>
    <row r="26" spans="2:9" x14ac:dyDescent="0.2">
      <c r="B26" s="289"/>
      <c r="C26" s="118" t="s">
        <v>169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</row>
    <row r="27" spans="2:9" x14ac:dyDescent="0.2">
      <c r="B27" s="289"/>
      <c r="C27" s="118" t="s">
        <v>190</v>
      </c>
      <c r="D27" s="119">
        <v>11</v>
      </c>
      <c r="E27" s="119">
        <v>14</v>
      </c>
      <c r="F27" s="119">
        <v>20</v>
      </c>
      <c r="G27" s="119">
        <v>20</v>
      </c>
      <c r="H27" s="119">
        <v>24</v>
      </c>
      <c r="I27" s="119">
        <v>20</v>
      </c>
    </row>
    <row r="28" spans="2:9" x14ac:dyDescent="0.2">
      <c r="B28" s="220"/>
      <c r="C28" s="217" t="s">
        <v>347</v>
      </c>
      <c r="D28" s="192">
        <f t="shared" ref="D28:I28" si="1">SUM(D20:D27)</f>
        <v>149</v>
      </c>
      <c r="E28" s="192">
        <f t="shared" si="1"/>
        <v>181</v>
      </c>
      <c r="F28" s="192">
        <f>SUM(F20:F27)</f>
        <v>374</v>
      </c>
      <c r="G28" s="192">
        <f>SUM(G20:G27)</f>
        <v>129</v>
      </c>
      <c r="H28" s="192">
        <f t="shared" si="1"/>
        <v>227</v>
      </c>
      <c r="I28" s="192">
        <f t="shared" si="1"/>
        <v>466</v>
      </c>
    </row>
    <row r="29" spans="2:9" x14ac:dyDescent="0.2">
      <c r="B29" s="293" t="s">
        <v>28</v>
      </c>
      <c r="C29" s="120" t="s">
        <v>139</v>
      </c>
      <c r="D29" s="218">
        <f>((D16*$C4*$C3)+(($C$3*$C$4)*D19*D17))*(1+$C$5)</f>
        <v>84</v>
      </c>
      <c r="E29" s="218">
        <f t="shared" ref="E29:I29" si="2">((E16*$C4*$C3)+(($C$3*$C$4)*E19*E17))*(1+$C$5)</f>
        <v>180</v>
      </c>
      <c r="F29" s="218">
        <f t="shared" si="2"/>
        <v>84</v>
      </c>
      <c r="G29" s="218">
        <f t="shared" si="2"/>
        <v>168</v>
      </c>
      <c r="H29" s="218">
        <f t="shared" si="2"/>
        <v>0</v>
      </c>
      <c r="I29" s="218">
        <f t="shared" si="2"/>
        <v>84</v>
      </c>
    </row>
    <row r="30" spans="2:9" x14ac:dyDescent="0.2">
      <c r="B30" s="294"/>
      <c r="C30" s="217" t="s">
        <v>140</v>
      </c>
      <c r="D30" s="219">
        <f t="shared" ref="D30:I30" si="3">IF(D28&gt;0,ROUNDUP(D29/D14,0),0)</f>
        <v>1</v>
      </c>
      <c r="E30" s="219">
        <f t="shared" si="3"/>
        <v>1</v>
      </c>
      <c r="F30" s="219">
        <f t="shared" si="3"/>
        <v>1</v>
      </c>
      <c r="G30" s="219">
        <f t="shared" si="3"/>
        <v>1</v>
      </c>
      <c r="H30" s="219">
        <f t="shared" si="3"/>
        <v>0</v>
      </c>
      <c r="I30" s="219">
        <f t="shared" si="3"/>
        <v>1</v>
      </c>
    </row>
    <row r="31" spans="2:9" x14ac:dyDescent="0.2">
      <c r="B31" s="295"/>
      <c r="C31" s="217" t="s">
        <v>345</v>
      </c>
      <c r="D31" s="192">
        <f>IF(D15="Nein",D30*(D13+D14), D30*D13+D29)</f>
        <v>189</v>
      </c>
      <c r="E31" s="192">
        <f t="shared" ref="E31:I31" si="4">IF(E15="Nein",E30*(E13+E14), E30*E13+E29)</f>
        <v>208</v>
      </c>
      <c r="F31" s="192">
        <f t="shared" si="4"/>
        <v>194</v>
      </c>
      <c r="G31" s="192">
        <f t="shared" si="4"/>
        <v>188</v>
      </c>
      <c r="H31" s="192">
        <f t="shared" si="4"/>
        <v>0</v>
      </c>
      <c r="I31" s="192">
        <f t="shared" si="4"/>
        <v>194</v>
      </c>
    </row>
    <row r="32" spans="2:9" x14ac:dyDescent="0.2">
      <c r="B32" s="120"/>
      <c r="C32" s="120" t="s">
        <v>337</v>
      </c>
      <c r="D32" s="191">
        <f t="shared" ref="D32:I32" si="5">IF(D15="Nein",D30*(D13+D14)+D28, D30*D13+D29+D28)</f>
        <v>338</v>
      </c>
      <c r="E32" s="191">
        <f t="shared" si="5"/>
        <v>389</v>
      </c>
      <c r="F32" s="191">
        <f t="shared" si="5"/>
        <v>568</v>
      </c>
      <c r="G32" s="191">
        <f t="shared" si="5"/>
        <v>317</v>
      </c>
      <c r="H32" s="191">
        <f t="shared" si="5"/>
        <v>227</v>
      </c>
      <c r="I32" s="191">
        <f t="shared" si="5"/>
        <v>660</v>
      </c>
    </row>
    <row r="33" spans="2:9" x14ac:dyDescent="0.2">
      <c r="B33" s="121"/>
      <c r="C33" s="122" t="s">
        <v>338</v>
      </c>
      <c r="D33" s="192">
        <f t="shared" ref="D33:I33" si="6">D32-D29</f>
        <v>254</v>
      </c>
      <c r="E33" s="192">
        <f t="shared" si="6"/>
        <v>209</v>
      </c>
      <c r="F33" s="192">
        <f t="shared" si="6"/>
        <v>484</v>
      </c>
      <c r="G33" s="192">
        <f t="shared" si="6"/>
        <v>149</v>
      </c>
      <c r="H33" s="192">
        <f t="shared" si="6"/>
        <v>227</v>
      </c>
      <c r="I33" s="192">
        <f t="shared" si="6"/>
        <v>576</v>
      </c>
    </row>
    <row r="34" spans="2:9" x14ac:dyDescent="0.2">
      <c r="B34" s="123"/>
      <c r="C34" s="124" t="s">
        <v>339</v>
      </c>
      <c r="D34" s="190">
        <f>IF(AVERAGE(D32,D33),AVERAGE(D32,D33),"")</f>
        <v>296</v>
      </c>
      <c r="E34" s="190">
        <f>IF(AVERAGE(E32:E33),AVERAGE(E32:E33),"")</f>
        <v>299</v>
      </c>
      <c r="F34" s="190">
        <f>IF(AVERAGE(F32:F33),AVERAGE(F32:F33),"")</f>
        <v>526</v>
      </c>
      <c r="G34" s="190">
        <f>IF(AVERAGE(G32:G33),AVERAGE(G32:G33),"")</f>
        <v>233</v>
      </c>
      <c r="H34" s="190">
        <f>IF(AVERAGE(H32:H33),AVERAGE(H32:H33),"")</f>
        <v>227</v>
      </c>
      <c r="I34" s="190">
        <f>IF(AVERAGE(I32:I33),AVERAGE(I32:I33),"")</f>
        <v>618</v>
      </c>
    </row>
    <row r="35" spans="2:9" x14ac:dyDescent="0.2">
      <c r="C35" s="125"/>
      <c r="D35" s="125"/>
      <c r="E35" s="125"/>
      <c r="F35" s="125"/>
    </row>
    <row r="36" spans="2:9" x14ac:dyDescent="0.2">
      <c r="C36" s="125"/>
      <c r="D36" s="125"/>
      <c r="E36" s="125"/>
      <c r="F36" s="125"/>
    </row>
    <row r="37" spans="2:9" ht="27.75" customHeight="1" x14ac:dyDescent="0.2">
      <c r="C37" s="125"/>
      <c r="D37" s="125"/>
      <c r="E37" s="125"/>
      <c r="F37" s="125"/>
    </row>
    <row r="38" spans="2:9" x14ac:dyDescent="0.2">
      <c r="C38" s="125"/>
      <c r="D38" s="125"/>
      <c r="E38" s="125"/>
      <c r="F38" s="125"/>
    </row>
    <row r="39" spans="2:9" s="129" customFormat="1" ht="24" x14ac:dyDescent="0.2">
      <c r="B39" s="114" t="s">
        <v>402</v>
      </c>
      <c r="C39" s="126" t="s">
        <v>403</v>
      </c>
      <c r="D39" s="127" t="s">
        <v>312</v>
      </c>
      <c r="E39" s="126" t="s">
        <v>313</v>
      </c>
      <c r="F39" s="126" t="s">
        <v>314</v>
      </c>
      <c r="G39" s="126" t="s">
        <v>364</v>
      </c>
      <c r="H39" s="128"/>
      <c r="I39" s="128"/>
    </row>
    <row r="40" spans="2:9" x14ac:dyDescent="0.2">
      <c r="B40" s="12" t="s">
        <v>137</v>
      </c>
      <c r="C40" s="92">
        <v>89</v>
      </c>
      <c r="D40" s="221" t="s">
        <v>147</v>
      </c>
      <c r="E40" s="222" t="s">
        <v>147</v>
      </c>
      <c r="F40" s="222" t="s">
        <v>147</v>
      </c>
      <c r="G40" s="223">
        <v>100</v>
      </c>
      <c r="H40" s="223"/>
      <c r="I40" s="223"/>
    </row>
    <row r="41" spans="2:9" x14ac:dyDescent="0.2">
      <c r="B41" s="12" t="s">
        <v>136</v>
      </c>
      <c r="C41" s="92">
        <v>140</v>
      </c>
      <c r="D41" s="222" t="s">
        <v>147</v>
      </c>
      <c r="E41" s="222" t="s">
        <v>147</v>
      </c>
      <c r="F41" s="222" t="s">
        <v>147</v>
      </c>
      <c r="G41" s="223">
        <v>220</v>
      </c>
      <c r="H41" s="223"/>
      <c r="I41" s="223"/>
    </row>
    <row r="42" spans="2:9" x14ac:dyDescent="0.2">
      <c r="B42" s="12" t="s">
        <v>167</v>
      </c>
      <c r="C42" s="92">
        <v>181</v>
      </c>
      <c r="D42" s="222" t="s">
        <v>147</v>
      </c>
      <c r="E42" s="222" t="s">
        <v>147</v>
      </c>
      <c r="F42" s="222" t="s">
        <v>147</v>
      </c>
      <c r="G42" s="223">
        <v>440</v>
      </c>
      <c r="H42" s="223"/>
      <c r="I42" s="223"/>
    </row>
    <row r="43" spans="2:9" x14ac:dyDescent="0.2">
      <c r="B43" s="12" t="s">
        <v>145</v>
      </c>
      <c r="C43" s="92">
        <v>70</v>
      </c>
      <c r="D43" s="92">
        <v>1000</v>
      </c>
      <c r="E43" s="222" t="s">
        <v>147</v>
      </c>
      <c r="F43" s="222">
        <f>D43*0.789</f>
        <v>789</v>
      </c>
      <c r="G43" s="222" t="s">
        <v>147</v>
      </c>
      <c r="H43" s="223"/>
      <c r="I43" s="223"/>
    </row>
    <row r="44" spans="2:9" x14ac:dyDescent="0.2">
      <c r="B44" s="12" t="s">
        <v>236</v>
      </c>
      <c r="C44" s="92">
        <v>52</v>
      </c>
      <c r="D44" s="92">
        <v>500</v>
      </c>
      <c r="E44" s="222" t="s">
        <v>147</v>
      </c>
      <c r="F44" s="222">
        <f>D44*0.789</f>
        <v>394.5</v>
      </c>
      <c r="G44" s="222" t="s">
        <v>147</v>
      </c>
      <c r="H44" s="223"/>
      <c r="I44" s="223"/>
    </row>
    <row r="45" spans="2:9" x14ac:dyDescent="0.2">
      <c r="B45" s="12" t="s">
        <v>146</v>
      </c>
      <c r="C45" s="92">
        <v>22</v>
      </c>
      <c r="D45" s="92">
        <v>115</v>
      </c>
      <c r="E45" s="222" t="s">
        <v>147</v>
      </c>
      <c r="F45" s="222">
        <f t="shared" ref="F45:F50" si="7">D45*0.789</f>
        <v>90.734999999999999</v>
      </c>
      <c r="G45" s="222" t="s">
        <v>147</v>
      </c>
      <c r="H45" s="223"/>
      <c r="I45" s="223"/>
    </row>
    <row r="46" spans="2:9" x14ac:dyDescent="0.2">
      <c r="B46" s="12" t="s">
        <v>233</v>
      </c>
      <c r="C46" s="92">
        <v>110</v>
      </c>
      <c r="D46" s="92">
        <v>330</v>
      </c>
      <c r="E46" s="222">
        <f t="shared" ref="E46:E48" si="8">D46*0.78</f>
        <v>257.40000000000003</v>
      </c>
      <c r="F46" s="222">
        <f t="shared" si="7"/>
        <v>260.37</v>
      </c>
      <c r="G46" s="222" t="s">
        <v>147</v>
      </c>
      <c r="H46" s="223"/>
      <c r="I46" s="223"/>
    </row>
    <row r="47" spans="2:9" x14ac:dyDescent="0.2">
      <c r="B47" s="12" t="s">
        <v>234</v>
      </c>
      <c r="C47" s="92">
        <v>160</v>
      </c>
      <c r="D47" s="92">
        <v>660</v>
      </c>
      <c r="E47" s="222">
        <f t="shared" si="8"/>
        <v>514.80000000000007</v>
      </c>
      <c r="F47" s="222">
        <f t="shared" si="7"/>
        <v>520.74</v>
      </c>
      <c r="G47" s="222" t="s">
        <v>147</v>
      </c>
      <c r="H47" s="223"/>
      <c r="I47" s="223"/>
    </row>
    <row r="48" spans="2:9" x14ac:dyDescent="0.2">
      <c r="B48" s="12" t="s">
        <v>235</v>
      </c>
      <c r="C48" s="92">
        <v>220</v>
      </c>
      <c r="D48" s="92">
        <v>1000</v>
      </c>
      <c r="E48" s="222">
        <f t="shared" si="8"/>
        <v>780</v>
      </c>
      <c r="F48" s="222">
        <f t="shared" si="7"/>
        <v>789</v>
      </c>
      <c r="G48" s="222" t="s">
        <v>147</v>
      </c>
      <c r="H48" s="223"/>
      <c r="I48" s="223"/>
    </row>
    <row r="49" spans="2:9" x14ac:dyDescent="0.2">
      <c r="B49" s="12" t="s">
        <v>348</v>
      </c>
      <c r="C49" s="92">
        <v>15</v>
      </c>
      <c r="D49" s="92">
        <v>200</v>
      </c>
      <c r="E49" s="222" t="s">
        <v>147</v>
      </c>
      <c r="F49" s="222">
        <f t="shared" si="7"/>
        <v>157.80000000000001</v>
      </c>
      <c r="G49" s="222" t="s">
        <v>147</v>
      </c>
      <c r="H49" s="223"/>
      <c r="I49" s="223"/>
    </row>
    <row r="50" spans="2:9" x14ac:dyDescent="0.2">
      <c r="B50" s="12" t="s">
        <v>349</v>
      </c>
      <c r="C50" s="92">
        <v>28</v>
      </c>
      <c r="D50" s="92">
        <v>250</v>
      </c>
      <c r="E50" s="222" t="s">
        <v>147</v>
      </c>
      <c r="F50" s="222">
        <f t="shared" si="7"/>
        <v>197.25</v>
      </c>
      <c r="G50" s="222" t="s">
        <v>147</v>
      </c>
      <c r="H50" s="223"/>
      <c r="I50" s="223"/>
    </row>
    <row r="51" spans="2:9" x14ac:dyDescent="0.2">
      <c r="B51" s="12" t="s">
        <v>350</v>
      </c>
      <c r="C51" s="92" t="s">
        <v>362</v>
      </c>
      <c r="D51" s="92">
        <v>1000</v>
      </c>
      <c r="E51" s="222" t="s">
        <v>147</v>
      </c>
      <c r="F51" s="222">
        <v>690</v>
      </c>
      <c r="G51" s="222" t="s">
        <v>147</v>
      </c>
      <c r="H51" s="223"/>
      <c r="I51" s="223"/>
    </row>
    <row r="52" spans="2:9" x14ac:dyDescent="0.2">
      <c r="B52" s="12" t="s">
        <v>363</v>
      </c>
      <c r="C52" s="92">
        <v>324</v>
      </c>
      <c r="D52" s="92">
        <v>1330</v>
      </c>
      <c r="E52" s="222" t="s">
        <v>362</v>
      </c>
      <c r="F52" s="222" t="s">
        <v>362</v>
      </c>
      <c r="G52" s="222" t="s">
        <v>147</v>
      </c>
      <c r="H52" s="223"/>
      <c r="I52" s="223"/>
    </row>
    <row r="53" spans="2:9" x14ac:dyDescent="0.2">
      <c r="B53" s="12"/>
      <c r="C53" s="92"/>
      <c r="D53" s="92"/>
      <c r="E53" s="222"/>
      <c r="F53" s="222"/>
      <c r="G53" s="223"/>
      <c r="H53" s="223"/>
      <c r="I53" s="223"/>
    </row>
    <row r="54" spans="2:9" x14ac:dyDescent="0.2">
      <c r="B54" s="12"/>
      <c r="C54" s="92"/>
      <c r="D54" s="92"/>
      <c r="E54" s="222"/>
      <c r="F54" s="222"/>
      <c r="G54" s="223"/>
      <c r="H54" s="223"/>
      <c r="I54" s="223"/>
    </row>
    <row r="55" spans="2:9" x14ac:dyDescent="0.2">
      <c r="B55" s="12"/>
      <c r="C55" s="92"/>
      <c r="D55" s="92"/>
      <c r="E55" s="222"/>
      <c r="F55" s="222"/>
      <c r="G55" s="223"/>
      <c r="H55" s="223"/>
      <c r="I55" s="223"/>
    </row>
    <row r="56" spans="2:9" x14ac:dyDescent="0.2">
      <c r="B56" s="130"/>
      <c r="C56" s="131"/>
      <c r="D56" s="131"/>
      <c r="E56" s="132"/>
      <c r="F56" s="13"/>
    </row>
    <row r="57" spans="2:9" x14ac:dyDescent="0.2">
      <c r="B57" s="130"/>
      <c r="C57" s="131"/>
      <c r="D57" s="131"/>
      <c r="E57" s="132"/>
      <c r="F57" s="13"/>
    </row>
    <row r="58" spans="2:9" x14ac:dyDescent="0.2">
      <c r="B58" s="130"/>
      <c r="C58" s="131"/>
      <c r="D58" s="131"/>
      <c r="E58" s="132"/>
      <c r="F58" s="13"/>
    </row>
    <row r="59" spans="2:9" x14ac:dyDescent="0.2">
      <c r="B59" s="130"/>
      <c r="C59" s="131"/>
      <c r="D59" s="131"/>
      <c r="E59" s="132"/>
      <c r="F59" s="13"/>
    </row>
    <row r="60" spans="2:9" x14ac:dyDescent="0.2">
      <c r="B60" s="130"/>
      <c r="C60" s="131"/>
      <c r="D60" s="131"/>
      <c r="E60" s="132"/>
      <c r="F60" s="13"/>
    </row>
    <row r="61" spans="2:9" x14ac:dyDescent="0.2">
      <c r="B61" s="130"/>
      <c r="C61" s="131"/>
      <c r="D61" s="131"/>
      <c r="E61" s="132"/>
      <c r="F61" s="13"/>
    </row>
    <row r="62" spans="2:9" x14ac:dyDescent="0.2">
      <c r="B62" s="13"/>
      <c r="C62" s="13"/>
      <c r="D62" s="13"/>
      <c r="E62" s="13"/>
      <c r="F62" s="13"/>
    </row>
    <row r="63" spans="2:9" x14ac:dyDescent="0.2">
      <c r="B63" s="13"/>
      <c r="C63" s="13"/>
      <c r="D63" s="13"/>
      <c r="E63" s="13"/>
      <c r="F63" s="13"/>
    </row>
    <row r="64" spans="2:9" x14ac:dyDescent="0.2">
      <c r="B64" s="13"/>
      <c r="C64" s="13"/>
      <c r="D64" s="13"/>
      <c r="E64" s="13"/>
      <c r="F64" s="13"/>
    </row>
    <row r="65" spans="2:6" x14ac:dyDescent="0.2">
      <c r="B65" s="13"/>
      <c r="C65" s="13"/>
      <c r="D65" s="13"/>
      <c r="E65" s="13"/>
      <c r="F65" s="13"/>
    </row>
    <row r="66" spans="2:6" x14ac:dyDescent="0.2">
      <c r="B66" s="13"/>
      <c r="C66" s="13"/>
      <c r="D66" s="13"/>
      <c r="E66" s="13"/>
      <c r="F66" s="13"/>
    </row>
    <row r="67" spans="2:6" x14ac:dyDescent="0.2">
      <c r="B67" s="13"/>
      <c r="C67" s="13"/>
      <c r="D67" s="13"/>
      <c r="E67" s="13"/>
      <c r="F67" s="13"/>
    </row>
    <row r="68" spans="2:6" x14ac:dyDescent="0.2">
      <c r="B68" s="13"/>
      <c r="C68" s="13"/>
      <c r="D68" s="13"/>
      <c r="E68" s="13"/>
      <c r="F68" s="13"/>
    </row>
    <row r="69" spans="2:6" x14ac:dyDescent="0.2">
      <c r="B69" s="13"/>
      <c r="C69" s="13"/>
      <c r="D69" s="13"/>
      <c r="E69" s="13"/>
      <c r="F69" s="13"/>
    </row>
    <row r="70" spans="2:6" x14ac:dyDescent="0.2">
      <c r="B70" s="13"/>
      <c r="C70" s="13"/>
      <c r="D70" s="13"/>
      <c r="E70" s="13"/>
      <c r="F70" s="13"/>
    </row>
    <row r="71" spans="2:6" x14ac:dyDescent="0.2">
      <c r="B71" s="13"/>
      <c r="C71" s="13"/>
      <c r="D71" s="13"/>
      <c r="E71" s="13"/>
      <c r="F71" s="13"/>
    </row>
    <row r="72" spans="2:6" x14ac:dyDescent="0.2">
      <c r="B72" s="13"/>
      <c r="C72" s="13"/>
      <c r="D72" s="13"/>
      <c r="E72" s="13"/>
      <c r="F72" s="13"/>
    </row>
    <row r="73" spans="2:6" x14ac:dyDescent="0.2">
      <c r="B73" s="13"/>
      <c r="C73" s="13"/>
      <c r="D73" s="13"/>
      <c r="E73" s="13"/>
      <c r="F73" s="13"/>
    </row>
    <row r="74" spans="2:6" x14ac:dyDescent="0.2">
      <c r="B74" s="13"/>
      <c r="C74" s="13"/>
      <c r="D74" s="13"/>
      <c r="E74" s="13"/>
      <c r="F74" s="13"/>
    </row>
    <row r="75" spans="2:6" x14ac:dyDescent="0.2">
      <c r="B75" s="13"/>
      <c r="C75" s="13"/>
      <c r="D75" s="13"/>
      <c r="E75" s="13"/>
      <c r="F75" s="13"/>
    </row>
    <row r="76" spans="2:6" x14ac:dyDescent="0.2">
      <c r="B76" s="13"/>
      <c r="C76" s="13"/>
      <c r="D76" s="13"/>
      <c r="E76" s="13"/>
      <c r="F76" s="13"/>
    </row>
    <row r="77" spans="2:6" x14ac:dyDescent="0.2">
      <c r="B77" s="13"/>
      <c r="C77" s="13"/>
      <c r="D77" s="13"/>
      <c r="E77" s="13"/>
      <c r="F77" s="13"/>
    </row>
    <row r="78" spans="2:6" x14ac:dyDescent="0.2">
      <c r="B78" s="13"/>
      <c r="C78" s="13"/>
      <c r="D78" s="13"/>
      <c r="E78" s="13"/>
      <c r="F78" s="13"/>
    </row>
    <row r="79" spans="2:6" x14ac:dyDescent="0.2">
      <c r="B79" s="13"/>
      <c r="C79" s="13"/>
      <c r="D79" s="13"/>
      <c r="E79" s="13"/>
      <c r="F79" s="13"/>
    </row>
    <row r="80" spans="2:6" x14ac:dyDescent="0.2">
      <c r="B80" s="13"/>
      <c r="C80" s="13"/>
      <c r="D80" s="13"/>
      <c r="E80" s="13"/>
      <c r="F80" s="13"/>
    </row>
    <row r="81" spans="2:6" x14ac:dyDescent="0.2">
      <c r="B81" s="13"/>
      <c r="C81" s="13"/>
      <c r="D81" s="13"/>
      <c r="E81" s="13"/>
      <c r="F81" s="13"/>
    </row>
    <row r="82" spans="2:6" x14ac:dyDescent="0.2">
      <c r="B82" s="13"/>
      <c r="C82" s="13"/>
      <c r="D82" s="13"/>
      <c r="E82" s="13"/>
      <c r="F82" s="13"/>
    </row>
    <row r="83" spans="2:6" x14ac:dyDescent="0.2">
      <c r="B83" s="13"/>
      <c r="C83" s="13"/>
      <c r="D83" s="13"/>
      <c r="E83" s="13"/>
      <c r="F83" s="13"/>
    </row>
    <row r="84" spans="2:6" x14ac:dyDescent="0.2">
      <c r="B84" s="13"/>
      <c r="C84" s="13"/>
      <c r="D84" s="13"/>
      <c r="E84" s="13"/>
      <c r="F84" s="13"/>
    </row>
    <row r="85" spans="2:6" x14ac:dyDescent="0.2">
      <c r="B85" s="13"/>
      <c r="C85" s="13"/>
      <c r="D85" s="13"/>
      <c r="E85" s="13"/>
      <c r="F85" s="13"/>
    </row>
    <row r="86" spans="2:6" x14ac:dyDescent="0.2">
      <c r="B86" s="13"/>
      <c r="C86" s="13"/>
      <c r="D86" s="13"/>
      <c r="E86" s="13"/>
      <c r="F86" s="13"/>
    </row>
    <row r="87" spans="2:6" x14ac:dyDescent="0.2">
      <c r="B87" s="13"/>
      <c r="C87" s="13"/>
      <c r="D87" s="13"/>
      <c r="E87" s="13"/>
      <c r="F87" s="13"/>
    </row>
    <row r="88" spans="2:6" x14ac:dyDescent="0.2">
      <c r="B88" s="13"/>
      <c r="C88" s="13"/>
      <c r="D88" s="13"/>
      <c r="E88" s="13"/>
      <c r="F88" s="13"/>
    </row>
    <row r="89" spans="2:6" x14ac:dyDescent="0.2">
      <c r="B89" s="13"/>
      <c r="C89" s="13"/>
      <c r="D89" s="13"/>
      <c r="E89" s="13"/>
      <c r="F89" s="13"/>
    </row>
    <row r="90" spans="2:6" x14ac:dyDescent="0.2">
      <c r="B90" s="13"/>
      <c r="C90" s="13"/>
      <c r="D90" s="13"/>
      <c r="E90" s="13"/>
      <c r="F90" s="13"/>
    </row>
    <row r="91" spans="2:6" x14ac:dyDescent="0.2">
      <c r="B91" s="13"/>
      <c r="C91" s="13"/>
      <c r="D91" s="13"/>
      <c r="E91" s="13"/>
      <c r="F91" s="13"/>
    </row>
    <row r="92" spans="2:6" x14ac:dyDescent="0.2">
      <c r="B92" s="13"/>
      <c r="C92" s="13"/>
      <c r="D92" s="13"/>
      <c r="E92" s="13"/>
      <c r="F92" s="13"/>
    </row>
    <row r="93" spans="2:6" x14ac:dyDescent="0.2">
      <c r="B93" s="13"/>
      <c r="C93" s="13"/>
      <c r="D93" s="13"/>
      <c r="E93" s="13"/>
      <c r="F93" s="13"/>
    </row>
    <row r="94" spans="2:6" x14ac:dyDescent="0.2">
      <c r="B94" s="13"/>
      <c r="C94" s="13"/>
      <c r="D94" s="13"/>
      <c r="E94" s="13"/>
      <c r="F94" s="13"/>
    </row>
    <row r="95" spans="2:6" x14ac:dyDescent="0.2">
      <c r="B95" s="13"/>
      <c r="C95" s="13"/>
      <c r="D95" s="13"/>
      <c r="E95" s="13"/>
      <c r="F95" s="13"/>
    </row>
    <row r="96" spans="2:6" x14ac:dyDescent="0.2">
      <c r="B96" s="13"/>
      <c r="C96" s="13"/>
      <c r="D96" s="13"/>
      <c r="E96" s="13"/>
      <c r="F96" s="13"/>
    </row>
    <row r="97" spans="2:6" x14ac:dyDescent="0.2">
      <c r="B97" s="13"/>
      <c r="C97" s="13"/>
      <c r="D97" s="13"/>
      <c r="E97" s="13"/>
      <c r="F97" s="13"/>
    </row>
    <row r="98" spans="2:6" x14ac:dyDescent="0.2">
      <c r="B98" s="13"/>
      <c r="C98" s="13"/>
      <c r="D98" s="13"/>
      <c r="E98" s="13"/>
      <c r="F98" s="13"/>
    </row>
    <row r="99" spans="2:6" x14ac:dyDescent="0.2">
      <c r="B99" s="13"/>
      <c r="C99" s="13"/>
      <c r="D99" s="13"/>
      <c r="E99" s="13"/>
      <c r="F99" s="13"/>
    </row>
    <row r="100" spans="2:6" x14ac:dyDescent="0.2">
      <c r="B100" s="13"/>
      <c r="C100" s="13"/>
      <c r="D100" s="13"/>
      <c r="E100" s="13"/>
      <c r="F100" s="13"/>
    </row>
    <row r="101" spans="2:6" x14ac:dyDescent="0.2">
      <c r="B101" s="13"/>
      <c r="C101" s="13"/>
      <c r="D101" s="13"/>
      <c r="E101" s="13"/>
      <c r="F101" s="13"/>
    </row>
    <row r="102" spans="2:6" x14ac:dyDescent="0.2">
      <c r="B102" s="13"/>
      <c r="C102" s="13"/>
      <c r="D102" s="13"/>
      <c r="E102" s="13"/>
      <c r="F102" s="13"/>
    </row>
    <row r="103" spans="2:6" x14ac:dyDescent="0.2">
      <c r="B103" s="13"/>
      <c r="C103" s="13"/>
      <c r="D103" s="13"/>
      <c r="E103" s="13"/>
      <c r="F103" s="13"/>
    </row>
    <row r="104" spans="2:6" x14ac:dyDescent="0.2">
      <c r="B104" s="13"/>
      <c r="C104" s="13"/>
      <c r="D104" s="13"/>
      <c r="E104" s="13"/>
      <c r="F104" s="13"/>
    </row>
    <row r="105" spans="2:6" x14ac:dyDescent="0.2">
      <c r="B105" s="13"/>
      <c r="C105" s="13"/>
      <c r="D105" s="13"/>
      <c r="E105" s="13"/>
      <c r="F105" s="13"/>
    </row>
    <row r="106" spans="2:6" x14ac:dyDescent="0.2">
      <c r="B106" s="13"/>
      <c r="C106" s="13"/>
      <c r="D106" s="13"/>
      <c r="E106" s="13"/>
      <c r="F106" s="13"/>
    </row>
    <row r="107" spans="2:6" x14ac:dyDescent="0.2">
      <c r="B107" s="13"/>
      <c r="C107" s="13"/>
      <c r="D107" s="13"/>
      <c r="E107" s="13"/>
      <c r="F107" s="13"/>
    </row>
    <row r="108" spans="2:6" x14ac:dyDescent="0.2">
      <c r="B108" s="13"/>
      <c r="C108" s="13"/>
      <c r="D108" s="13"/>
      <c r="E108" s="13"/>
      <c r="F108" s="13"/>
    </row>
    <row r="109" spans="2:6" x14ac:dyDescent="0.2">
      <c r="B109" s="13"/>
      <c r="C109" s="13"/>
      <c r="D109" s="13"/>
      <c r="E109" s="13"/>
      <c r="F109" s="13"/>
    </row>
    <row r="110" spans="2:6" x14ac:dyDescent="0.2">
      <c r="B110" s="13"/>
      <c r="C110" s="13"/>
      <c r="D110" s="13"/>
      <c r="E110" s="13"/>
      <c r="F110" s="13"/>
    </row>
    <row r="111" spans="2:6" x14ac:dyDescent="0.2">
      <c r="B111" s="13"/>
      <c r="C111" s="13"/>
      <c r="D111" s="13"/>
      <c r="E111" s="13"/>
      <c r="F111" s="13"/>
    </row>
    <row r="112" spans="2:6" x14ac:dyDescent="0.2">
      <c r="B112" s="13"/>
      <c r="C112" s="13"/>
      <c r="D112" s="13"/>
      <c r="E112" s="13"/>
      <c r="F112" s="13"/>
    </row>
    <row r="113" spans="2:6" x14ac:dyDescent="0.2">
      <c r="B113" s="13"/>
      <c r="C113" s="13"/>
      <c r="D113" s="13"/>
      <c r="E113" s="13"/>
      <c r="F113" s="13"/>
    </row>
    <row r="114" spans="2:6" x14ac:dyDescent="0.2">
      <c r="B114" s="13"/>
      <c r="C114" s="13"/>
      <c r="D114" s="13"/>
      <c r="E114" s="13"/>
      <c r="F114" s="13"/>
    </row>
  </sheetData>
  <sheetProtection algorithmName="SHA-512" hashValue="bpscexyQCbtdVMhKG4SQHqtq7aeIEBkzmdeqs0zaPBZRIA9NA9sXDNbOLAKxq5J7W+CA0VUpe5NmncV/9sK26w==" saltValue="A5VHgK+hfvyIMPZjdKEhpA==" spinCount="100000" sheet="1" formatCells="0" formatRows="0" insertColumns="0" insertRows="0" deleteRows="0" sort="0"/>
  <mergeCells count="5">
    <mergeCell ref="B1:I1"/>
    <mergeCell ref="B13:B17"/>
    <mergeCell ref="B18:B19"/>
    <mergeCell ref="B20:B27"/>
    <mergeCell ref="B29:B31"/>
  </mergeCells>
  <conditionalFormatting sqref="D34:I34">
    <cfRule type="top10" dxfId="0" priority="309" bottom="1" rank="1"/>
  </conditionalFormatting>
  <dataValidations count="1">
    <dataValidation type="list" allowBlank="1" showInputMessage="1" showErrorMessage="1" sqref="D15:I15 D18:I18" xr:uid="{3B53B83D-7995-47AE-80DE-ADDFDA8C76B1}">
      <formula1>"Ja, Nein"</formula1>
    </dataValidation>
  </dataValidations>
  <hyperlinks>
    <hyperlink ref="I2" r:id="rId1" display="TrekkingTrails.de" xr:uid="{32B71FC1-FB47-4364-9637-4AC9D209D3D6}"/>
  </hyperlinks>
  <pageMargins left="0.7" right="0.7" top="0.78740157499999996" bottom="0.78740157499999996" header="0.3" footer="0.3"/>
  <pageSetup paperSize="9" scale="63" orientation="landscape" horizontalDpi="4294967293" verticalDpi="0" r:id="rId2"/>
  <ignoredErrors>
    <ignoredError sqref="D28:F28 I28 G28:H28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Trekking-Tools</vt:lpstr>
      <vt:lpstr>Tourplaner</vt:lpstr>
      <vt:lpstr>Packliste</vt:lpstr>
      <vt:lpstr>Packliste (2 Personen)</vt:lpstr>
      <vt:lpstr>Verpflegungsrechner</vt:lpstr>
      <vt:lpstr>Brennstoffrechner</vt:lpstr>
      <vt:lpstr>Packliste!Druckbereich</vt:lpstr>
      <vt:lpstr>'Packliste (2 Personen)'!Druckbereich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Trekking-Tools - TrekkingTrails.de</dc:title>
  <dc:creator>Thomas - TrekkingTrails.de</dc:creator>
  <cp:keywords>Trekking-Tools, Packliste, Tourplaner, Verpflegungsrechner, Brennstoffrechner</cp:keywords>
  <cp:lastModifiedBy>Thomas Weingaertner</cp:lastModifiedBy>
  <cp:lastPrinted>2018-04-14T23:50:44Z</cp:lastPrinted>
  <dcterms:created xsi:type="dcterms:W3CDTF">2005-07-11T18:38:02Z</dcterms:created>
  <dcterms:modified xsi:type="dcterms:W3CDTF">2025-12-30T19:23:37Z</dcterms:modified>
</cp:coreProperties>
</file>