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omas\Downloads\"/>
    </mc:Choice>
  </mc:AlternateContent>
  <xr:revisionPtr revIDLastSave="0" documentId="13_ncr:1_{389EA8F1-A459-4CFA-A4DC-5E5E24F404C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Trekking-Tools" sheetId="10" r:id="rId1"/>
    <sheet name="Tourplaner" sheetId="9" r:id="rId2"/>
    <sheet name="Packliste" sheetId="5" r:id="rId3"/>
    <sheet name="Packliste (2 Personen)" sheetId="11" r:id="rId4"/>
    <sheet name="Verpflegungsrechner" sheetId="7" r:id="rId5"/>
    <sheet name="Brennstoffrechner" sheetId="8" r:id="rId6"/>
  </sheets>
  <definedNames>
    <definedName name="_xlnm._FilterDatabase" localSheetId="2" hidden="1">Packliste!$B$12:$J$105</definedName>
    <definedName name="_xlnm._FilterDatabase" localSheetId="3" hidden="1">'Packliste (2 Personen)'!$B$15:$H$102</definedName>
    <definedName name="_xlnm._FilterDatabase" localSheetId="4" hidden="1">Verpflegungsrechner!$I$12:$I$40</definedName>
    <definedName name="_xlnm.Print_Area" localSheetId="2">Packliste!$B$1:$J$105</definedName>
    <definedName name="_xlnm.Print_Area" localSheetId="3">'Packliste (2 Personen)'!$B$1:$H$102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1" l="1"/>
  <c r="K45" i="11"/>
  <c r="K74" i="11"/>
  <c r="J74" i="11"/>
  <c r="J73" i="11"/>
  <c r="J100" i="11"/>
  <c r="K100" i="11"/>
  <c r="J101" i="11"/>
  <c r="K101" i="11"/>
  <c r="K99" i="11"/>
  <c r="J99" i="11"/>
  <c r="J86" i="11"/>
  <c r="K86" i="11"/>
  <c r="M86" i="11" s="1"/>
  <c r="J87" i="11"/>
  <c r="K87" i="11"/>
  <c r="J88" i="11"/>
  <c r="K88" i="11"/>
  <c r="M88" i="11" s="1"/>
  <c r="J89" i="11"/>
  <c r="K89" i="11"/>
  <c r="M89" i="11" s="1"/>
  <c r="J90" i="11"/>
  <c r="K90" i="11"/>
  <c r="M90" i="11" s="1"/>
  <c r="J91" i="11"/>
  <c r="K91" i="11"/>
  <c r="J92" i="11"/>
  <c r="K92" i="11"/>
  <c r="J93" i="11"/>
  <c r="K93" i="11"/>
  <c r="J95" i="11"/>
  <c r="K95" i="11"/>
  <c r="M95" i="11" s="1"/>
  <c r="J96" i="11"/>
  <c r="K96" i="11"/>
  <c r="J85" i="11"/>
  <c r="K85" i="11"/>
  <c r="J53" i="11"/>
  <c r="K53" i="11"/>
  <c r="J54" i="11"/>
  <c r="K54" i="11"/>
  <c r="J55" i="11"/>
  <c r="K55" i="11"/>
  <c r="J56" i="11"/>
  <c r="K56" i="11"/>
  <c r="J57" i="11"/>
  <c r="K57" i="11"/>
  <c r="M57" i="11" s="1"/>
  <c r="J58" i="11"/>
  <c r="K58" i="11"/>
  <c r="M58" i="11" s="1"/>
  <c r="K52" i="11"/>
  <c r="J52" i="11"/>
  <c r="K40" i="11"/>
  <c r="K41" i="11"/>
  <c r="K42" i="11"/>
  <c r="K43" i="11"/>
  <c r="K44" i="11"/>
  <c r="K46" i="11"/>
  <c r="O46" i="11" s="1"/>
  <c r="K47" i="11"/>
  <c r="M47" i="11" s="1"/>
  <c r="K48" i="11"/>
  <c r="K39" i="11"/>
  <c r="J40" i="11"/>
  <c r="J41" i="11"/>
  <c r="J42" i="11"/>
  <c r="J43" i="11"/>
  <c r="J44" i="11"/>
  <c r="J46" i="11"/>
  <c r="J47" i="11"/>
  <c r="J48" i="11"/>
  <c r="J39" i="11"/>
  <c r="O57" i="11"/>
  <c r="P57" i="11"/>
  <c r="E57" i="11"/>
  <c r="G57" i="11"/>
  <c r="H57" i="11"/>
  <c r="E31" i="11"/>
  <c r="G31" i="11"/>
  <c r="H31" i="11"/>
  <c r="P102" i="11"/>
  <c r="O102" i="11"/>
  <c r="M102" i="11"/>
  <c r="O101" i="11"/>
  <c r="M101" i="11"/>
  <c r="P100" i="11"/>
  <c r="O100" i="11"/>
  <c r="M100" i="11"/>
  <c r="P99" i="11"/>
  <c r="O99" i="11"/>
  <c r="M99" i="11"/>
  <c r="P98" i="11"/>
  <c r="O98" i="11"/>
  <c r="M98" i="11"/>
  <c r="P96" i="11"/>
  <c r="O96" i="11"/>
  <c r="M96" i="11"/>
  <c r="P95" i="11"/>
  <c r="O95" i="11"/>
  <c r="P94" i="11"/>
  <c r="O94" i="11"/>
  <c r="M94" i="11"/>
  <c r="P93" i="11"/>
  <c r="O93" i="11"/>
  <c r="M93" i="11"/>
  <c r="P92" i="11"/>
  <c r="O92" i="11"/>
  <c r="M92" i="11"/>
  <c r="P91" i="11"/>
  <c r="O91" i="11"/>
  <c r="M91" i="11"/>
  <c r="P90" i="11"/>
  <c r="O90" i="11"/>
  <c r="P89" i="11"/>
  <c r="O89" i="11"/>
  <c r="P88" i="11"/>
  <c r="O88" i="11"/>
  <c r="P87" i="11"/>
  <c r="O87" i="11"/>
  <c r="M87" i="11"/>
  <c r="P86" i="11"/>
  <c r="O86" i="11"/>
  <c r="P85" i="11"/>
  <c r="O85" i="11"/>
  <c r="M85" i="11"/>
  <c r="P83" i="11"/>
  <c r="O83" i="11"/>
  <c r="M83" i="11"/>
  <c r="P82" i="11"/>
  <c r="O82" i="11"/>
  <c r="M82" i="11"/>
  <c r="P81" i="11"/>
  <c r="O81" i="11"/>
  <c r="M81" i="11"/>
  <c r="P80" i="11"/>
  <c r="O80" i="11"/>
  <c r="M80" i="11"/>
  <c r="P79" i="11"/>
  <c r="O79" i="11"/>
  <c r="M79" i="11"/>
  <c r="P78" i="11"/>
  <c r="O78" i="11"/>
  <c r="M78" i="11"/>
  <c r="P77" i="11"/>
  <c r="O77" i="11"/>
  <c r="M77" i="11"/>
  <c r="P76" i="11"/>
  <c r="M76" i="11"/>
  <c r="O76" i="11"/>
  <c r="P74" i="11"/>
  <c r="O74" i="11"/>
  <c r="M74" i="11"/>
  <c r="P73" i="11"/>
  <c r="O73" i="11"/>
  <c r="M73" i="11"/>
  <c r="P72" i="11"/>
  <c r="O72" i="11"/>
  <c r="M72" i="11"/>
  <c r="P71" i="11"/>
  <c r="O71" i="11"/>
  <c r="M71" i="11"/>
  <c r="P70" i="11"/>
  <c r="O70" i="11"/>
  <c r="M70" i="11"/>
  <c r="P69" i="11"/>
  <c r="O69" i="11"/>
  <c r="M69" i="11"/>
  <c r="P68" i="11"/>
  <c r="O68" i="11"/>
  <c r="M68" i="11"/>
  <c r="P67" i="11"/>
  <c r="O67" i="11"/>
  <c r="M67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8" i="11"/>
  <c r="O58" i="11"/>
  <c r="P56" i="11"/>
  <c r="O56" i="11"/>
  <c r="M56" i="11"/>
  <c r="P55" i="11"/>
  <c r="O55" i="11"/>
  <c r="M55" i="11"/>
  <c r="O54" i="11"/>
  <c r="M54" i="11"/>
  <c r="P53" i="11"/>
  <c r="O53" i="11"/>
  <c r="M53" i="11"/>
  <c r="P52" i="11"/>
  <c r="O52" i="11"/>
  <c r="M52" i="11"/>
  <c r="P51" i="11"/>
  <c r="O51" i="11"/>
  <c r="M51" i="11"/>
  <c r="P49" i="11"/>
  <c r="O49" i="11"/>
  <c r="M49" i="11"/>
  <c r="P48" i="11"/>
  <c r="O48" i="11"/>
  <c r="M48" i="11"/>
  <c r="O47" i="11"/>
  <c r="P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7" i="11"/>
  <c r="O37" i="11"/>
  <c r="M37" i="11"/>
  <c r="O36" i="11"/>
  <c r="M36" i="11"/>
  <c r="P35" i="11"/>
  <c r="O35" i="11"/>
  <c r="M35" i="11"/>
  <c r="P34" i="11"/>
  <c r="O34" i="11"/>
  <c r="M34" i="11"/>
  <c r="P33" i="11"/>
  <c r="O33" i="11"/>
  <c r="M33" i="11"/>
  <c r="P31" i="11"/>
  <c r="O31" i="11"/>
  <c r="M31" i="11"/>
  <c r="P30" i="11"/>
  <c r="O30" i="11"/>
  <c r="M30" i="11"/>
  <c r="P29" i="11"/>
  <c r="O29" i="11"/>
  <c r="M29" i="11"/>
  <c r="P28" i="11"/>
  <c r="O28" i="11"/>
  <c r="M28" i="11"/>
  <c r="P27" i="11"/>
  <c r="O27" i="11"/>
  <c r="M27" i="11"/>
  <c r="P26" i="11"/>
  <c r="O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8" i="11"/>
  <c r="O18" i="11"/>
  <c r="M18" i="11"/>
  <c r="H102" i="11"/>
  <c r="G102" i="11"/>
  <c r="E102" i="11"/>
  <c r="G101" i="11"/>
  <c r="E101" i="11"/>
  <c r="H100" i="11"/>
  <c r="G100" i="11"/>
  <c r="E100" i="11"/>
  <c r="H99" i="11"/>
  <c r="G99" i="11"/>
  <c r="E99" i="11"/>
  <c r="H98" i="11"/>
  <c r="G98" i="11"/>
  <c r="E98" i="11"/>
  <c r="H96" i="11"/>
  <c r="G96" i="11"/>
  <c r="E96" i="11"/>
  <c r="H95" i="11"/>
  <c r="G95" i="11"/>
  <c r="E95" i="11"/>
  <c r="H94" i="11"/>
  <c r="G94" i="11"/>
  <c r="E94" i="11"/>
  <c r="H93" i="11"/>
  <c r="G93" i="11"/>
  <c r="E93" i="11"/>
  <c r="H92" i="11"/>
  <c r="G92" i="11"/>
  <c r="E92" i="11"/>
  <c r="H91" i="11"/>
  <c r="G91" i="11"/>
  <c r="E91" i="11"/>
  <c r="H90" i="11"/>
  <c r="G90" i="11"/>
  <c r="E90" i="11"/>
  <c r="H89" i="11"/>
  <c r="G89" i="11"/>
  <c r="E89" i="11"/>
  <c r="H88" i="11"/>
  <c r="G88" i="11"/>
  <c r="E88" i="11"/>
  <c r="H87" i="11"/>
  <c r="G87" i="11"/>
  <c r="E87" i="11"/>
  <c r="H86" i="11"/>
  <c r="G86" i="11"/>
  <c r="E86" i="11"/>
  <c r="H85" i="11"/>
  <c r="G85" i="11"/>
  <c r="E85" i="11"/>
  <c r="H83" i="11"/>
  <c r="G83" i="11"/>
  <c r="E83" i="11"/>
  <c r="H82" i="11"/>
  <c r="G82" i="11"/>
  <c r="E82" i="11"/>
  <c r="H81" i="11"/>
  <c r="G81" i="11"/>
  <c r="E81" i="11"/>
  <c r="H80" i="11"/>
  <c r="G80" i="11"/>
  <c r="E80" i="11"/>
  <c r="H79" i="11"/>
  <c r="G79" i="11"/>
  <c r="E79" i="11"/>
  <c r="H78" i="11"/>
  <c r="G78" i="11"/>
  <c r="E78" i="11"/>
  <c r="H77" i="11"/>
  <c r="G77" i="11"/>
  <c r="E77" i="11"/>
  <c r="H76" i="11"/>
  <c r="E76" i="11"/>
  <c r="C76" i="11"/>
  <c r="G76" i="11" s="1"/>
  <c r="H74" i="11"/>
  <c r="G74" i="11"/>
  <c r="E74" i="11"/>
  <c r="H73" i="11"/>
  <c r="G73" i="11"/>
  <c r="E73" i="11"/>
  <c r="C73" i="11"/>
  <c r="K73" i="11" s="1"/>
  <c r="H72" i="11"/>
  <c r="G72" i="11"/>
  <c r="E72" i="11"/>
  <c r="H71" i="11"/>
  <c r="G71" i="11"/>
  <c r="E71" i="11"/>
  <c r="H70" i="11"/>
  <c r="G70" i="11"/>
  <c r="E70" i="11"/>
  <c r="H69" i="11"/>
  <c r="G69" i="11"/>
  <c r="E69" i="11"/>
  <c r="H68" i="11"/>
  <c r="G68" i="11"/>
  <c r="E68" i="11"/>
  <c r="H67" i="11"/>
  <c r="G67" i="11"/>
  <c r="E67" i="11"/>
  <c r="H65" i="11"/>
  <c r="G65" i="11"/>
  <c r="E65" i="11"/>
  <c r="H64" i="11"/>
  <c r="G64" i="11"/>
  <c r="E64" i="11"/>
  <c r="H63" i="11"/>
  <c r="G63" i="11"/>
  <c r="E63" i="11"/>
  <c r="H62" i="11"/>
  <c r="G62" i="11"/>
  <c r="E62" i="11"/>
  <c r="H61" i="11"/>
  <c r="G61" i="11"/>
  <c r="E61" i="11"/>
  <c r="H60" i="11"/>
  <c r="G60" i="11"/>
  <c r="E60" i="11"/>
  <c r="H58" i="11"/>
  <c r="G58" i="11"/>
  <c r="E58" i="11"/>
  <c r="H56" i="11"/>
  <c r="G56" i="11"/>
  <c r="E56" i="11"/>
  <c r="H55" i="11"/>
  <c r="G55" i="11"/>
  <c r="E55" i="11"/>
  <c r="G54" i="11"/>
  <c r="E54" i="11"/>
  <c r="H53" i="11"/>
  <c r="G53" i="11"/>
  <c r="E53" i="11"/>
  <c r="H52" i="11"/>
  <c r="G52" i="11"/>
  <c r="E52" i="11"/>
  <c r="H51" i="11"/>
  <c r="G51" i="11"/>
  <c r="E51" i="11"/>
  <c r="H49" i="11"/>
  <c r="G49" i="11"/>
  <c r="E49" i="11"/>
  <c r="H48" i="11"/>
  <c r="G48" i="11"/>
  <c r="E48" i="11"/>
  <c r="G47" i="11"/>
  <c r="E47" i="11"/>
  <c r="H46" i="11"/>
  <c r="G46" i="11"/>
  <c r="E46" i="11"/>
  <c r="H45" i="11"/>
  <c r="G45" i="11"/>
  <c r="E45" i="11"/>
  <c r="H44" i="11"/>
  <c r="G44" i="11"/>
  <c r="E44" i="11"/>
  <c r="H43" i="11"/>
  <c r="G43" i="11"/>
  <c r="E43" i="11"/>
  <c r="H42" i="11"/>
  <c r="G42" i="11"/>
  <c r="E42" i="11"/>
  <c r="H41" i="11"/>
  <c r="G41" i="11"/>
  <c r="E41" i="11"/>
  <c r="H40" i="11"/>
  <c r="G40" i="11"/>
  <c r="E40" i="11"/>
  <c r="H39" i="11"/>
  <c r="G39" i="11"/>
  <c r="E39" i="11"/>
  <c r="H37" i="11"/>
  <c r="G37" i="11"/>
  <c r="E37" i="11"/>
  <c r="G36" i="11"/>
  <c r="E36" i="11"/>
  <c r="H35" i="11"/>
  <c r="G35" i="11"/>
  <c r="E35" i="11"/>
  <c r="H34" i="11"/>
  <c r="G34" i="11"/>
  <c r="E34" i="11"/>
  <c r="H33" i="11"/>
  <c r="G33" i="11"/>
  <c r="E33" i="11"/>
  <c r="G30" i="11"/>
  <c r="E30" i="11"/>
  <c r="H30" i="11"/>
  <c r="G29" i="11"/>
  <c r="E29" i="11"/>
  <c r="H29" i="11"/>
  <c r="G28" i="11"/>
  <c r="E28" i="11"/>
  <c r="H28" i="11"/>
  <c r="G27" i="11"/>
  <c r="E27" i="11"/>
  <c r="H27" i="11"/>
  <c r="G26" i="11"/>
  <c r="E26" i="11"/>
  <c r="H26" i="11"/>
  <c r="G25" i="11"/>
  <c r="E25" i="11"/>
  <c r="H25" i="11"/>
  <c r="G24" i="11"/>
  <c r="E24" i="11"/>
  <c r="H24" i="11"/>
  <c r="G23" i="11"/>
  <c r="E23" i="11"/>
  <c r="H23" i="11"/>
  <c r="G22" i="11"/>
  <c r="E22" i="11"/>
  <c r="H22" i="11"/>
  <c r="G21" i="11"/>
  <c r="E21" i="11"/>
  <c r="H21" i="11"/>
  <c r="G20" i="11"/>
  <c r="E20" i="11"/>
  <c r="H20" i="11"/>
  <c r="G19" i="11"/>
  <c r="E19" i="11"/>
  <c r="H18" i="11"/>
  <c r="G18" i="11"/>
  <c r="E18" i="11"/>
  <c r="H69" i="5"/>
  <c r="E32" i="11" l="1"/>
  <c r="M38" i="11"/>
  <c r="G17" i="11"/>
  <c r="O97" i="11"/>
  <c r="E17" i="11"/>
  <c r="H17" i="11" s="1"/>
  <c r="M17" i="11"/>
  <c r="M50" i="11"/>
  <c r="O32" i="11"/>
  <c r="M59" i="11"/>
  <c r="O59" i="11"/>
  <c r="O75" i="11"/>
  <c r="M97" i="11"/>
  <c r="O66" i="11"/>
  <c r="M75" i="11"/>
  <c r="O38" i="11"/>
  <c r="O17" i="11"/>
  <c r="O50" i="11"/>
  <c r="M66" i="11"/>
  <c r="M32" i="11"/>
  <c r="O84" i="11"/>
  <c r="M84" i="11"/>
  <c r="E97" i="11"/>
  <c r="C7" i="11" s="1"/>
  <c r="E50" i="11"/>
  <c r="G84" i="11"/>
  <c r="E59" i="11"/>
  <c r="E66" i="11"/>
  <c r="G59" i="11"/>
  <c r="G97" i="11"/>
  <c r="E75" i="11"/>
  <c r="G38" i="11"/>
  <c r="G50" i="11"/>
  <c r="G66" i="11"/>
  <c r="G75" i="11"/>
  <c r="E84" i="11"/>
  <c r="G32" i="11"/>
  <c r="H32" i="11" s="1"/>
  <c r="E38" i="11"/>
  <c r="G22" i="9"/>
  <c r="G23" i="9"/>
  <c r="G24" i="9"/>
  <c r="G25" i="9"/>
  <c r="G26" i="9"/>
  <c r="G14" i="9"/>
  <c r="G15" i="9"/>
  <c r="G16" i="9"/>
  <c r="G17" i="9"/>
  <c r="G18" i="9"/>
  <c r="G19" i="9"/>
  <c r="G20" i="9"/>
  <c r="G21" i="9"/>
  <c r="G13" i="9"/>
  <c r="H25" i="8"/>
  <c r="G25" i="8"/>
  <c r="E26" i="8"/>
  <c r="F26" i="8"/>
  <c r="G26" i="8"/>
  <c r="H26" i="8"/>
  <c r="I26" i="8"/>
  <c r="D26" i="8"/>
  <c r="H33" i="5"/>
  <c r="H34" i="5"/>
  <c r="H35" i="5"/>
  <c r="H36" i="5"/>
  <c r="H37" i="5"/>
  <c r="H38" i="5"/>
  <c r="H39" i="5"/>
  <c r="I69" i="5"/>
  <c r="H27" i="5"/>
  <c r="F69" i="5"/>
  <c r="F56" i="5"/>
  <c r="F39" i="5"/>
  <c r="O16" i="11" l="1"/>
  <c r="K8" i="11" s="1"/>
  <c r="G27" i="9"/>
  <c r="H10" i="10" s="1"/>
  <c r="P32" i="11"/>
  <c r="P66" i="11"/>
  <c r="P17" i="11"/>
  <c r="P59" i="11"/>
  <c r="P84" i="11"/>
  <c r="G16" i="11"/>
  <c r="C8" i="11" s="1"/>
  <c r="P50" i="11"/>
  <c r="P38" i="11"/>
  <c r="P97" i="11"/>
  <c r="K7" i="11"/>
  <c r="M16" i="11"/>
  <c r="K6" i="11" s="1"/>
  <c r="P75" i="11"/>
  <c r="H66" i="11"/>
  <c r="H97" i="11"/>
  <c r="H50" i="11"/>
  <c r="H75" i="11"/>
  <c r="H59" i="11"/>
  <c r="H84" i="11"/>
  <c r="H38" i="11"/>
  <c r="E16" i="11"/>
  <c r="C6" i="11" s="1"/>
  <c r="G27" i="8"/>
  <c r="G28" i="8" s="1"/>
  <c r="G29" i="8" s="1"/>
  <c r="I40" i="7"/>
  <c r="P16" i="11" l="1"/>
  <c r="J2" i="11"/>
  <c r="H16" i="11"/>
  <c r="B2" i="11"/>
  <c r="G30" i="8"/>
  <c r="I62" i="5" l="1"/>
  <c r="H62" i="5"/>
  <c r="F62" i="5"/>
  <c r="E41" i="8" l="1"/>
  <c r="F41" i="8"/>
  <c r="E42" i="8"/>
  <c r="F42" i="8"/>
  <c r="E43" i="8"/>
  <c r="F43" i="8"/>
  <c r="F40" i="8" l="1"/>
  <c r="F39" i="8"/>
  <c r="F38" i="8"/>
  <c r="F37" i="8"/>
  <c r="I25" i="8"/>
  <c r="I27" i="8" s="1"/>
  <c r="I28" i="8" s="1"/>
  <c r="H27" i="8"/>
  <c r="H28" i="8" s="1"/>
  <c r="F25" i="8"/>
  <c r="F27" i="8" s="1"/>
  <c r="F28" i="8" s="1"/>
  <c r="E25" i="8"/>
  <c r="E27" i="8" s="1"/>
  <c r="E28" i="8" s="1"/>
  <c r="D25" i="8"/>
  <c r="D27" i="8" s="1"/>
  <c r="D28" i="8" s="1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K18" i="7"/>
  <c r="J18" i="7"/>
  <c r="M17" i="7"/>
  <c r="L17" i="7"/>
  <c r="K17" i="7"/>
  <c r="J17" i="7"/>
  <c r="M16" i="7"/>
  <c r="L16" i="7"/>
  <c r="K16" i="7"/>
  <c r="J16" i="7"/>
  <c r="M15" i="7"/>
  <c r="L15" i="7"/>
  <c r="K15" i="7"/>
  <c r="J15" i="7"/>
  <c r="M14" i="7"/>
  <c r="L14" i="7"/>
  <c r="K14" i="7"/>
  <c r="J14" i="7"/>
  <c r="M13" i="7"/>
  <c r="L13" i="7"/>
  <c r="K13" i="7"/>
  <c r="J13" i="7"/>
  <c r="I105" i="5"/>
  <c r="H105" i="5"/>
  <c r="F105" i="5"/>
  <c r="H104" i="5"/>
  <c r="F104" i="5"/>
  <c r="I103" i="5"/>
  <c r="H103" i="5"/>
  <c r="F103" i="5"/>
  <c r="I102" i="5"/>
  <c r="H102" i="5"/>
  <c r="F102" i="5"/>
  <c r="I101" i="5"/>
  <c r="H101" i="5"/>
  <c r="F101" i="5"/>
  <c r="I99" i="5"/>
  <c r="H99" i="5"/>
  <c r="F99" i="5"/>
  <c r="I98" i="5"/>
  <c r="H98" i="5"/>
  <c r="F98" i="5"/>
  <c r="I97" i="5"/>
  <c r="H97" i="5"/>
  <c r="F97" i="5"/>
  <c r="I96" i="5"/>
  <c r="H96" i="5"/>
  <c r="F96" i="5"/>
  <c r="I95" i="5"/>
  <c r="H95" i="5"/>
  <c r="F95" i="5"/>
  <c r="I94" i="5"/>
  <c r="H94" i="5"/>
  <c r="F94" i="5"/>
  <c r="I93" i="5"/>
  <c r="H93" i="5"/>
  <c r="F93" i="5"/>
  <c r="I92" i="5"/>
  <c r="H92" i="5"/>
  <c r="F92" i="5"/>
  <c r="I91" i="5"/>
  <c r="H91" i="5"/>
  <c r="F91" i="5"/>
  <c r="I90" i="5"/>
  <c r="H90" i="5"/>
  <c r="F90" i="5"/>
  <c r="I89" i="5"/>
  <c r="H89" i="5"/>
  <c r="F89" i="5"/>
  <c r="I88" i="5"/>
  <c r="H88" i="5"/>
  <c r="F88" i="5"/>
  <c r="I86" i="5"/>
  <c r="H86" i="5"/>
  <c r="F86" i="5"/>
  <c r="I85" i="5"/>
  <c r="H85" i="5"/>
  <c r="F85" i="5"/>
  <c r="I84" i="5"/>
  <c r="H84" i="5"/>
  <c r="F84" i="5"/>
  <c r="I83" i="5"/>
  <c r="H83" i="5"/>
  <c r="F83" i="5"/>
  <c r="I82" i="5"/>
  <c r="H82" i="5"/>
  <c r="F82" i="5"/>
  <c r="I81" i="5"/>
  <c r="H81" i="5"/>
  <c r="F81" i="5"/>
  <c r="I80" i="5"/>
  <c r="H80" i="5"/>
  <c r="F80" i="5"/>
  <c r="I79" i="5"/>
  <c r="F79" i="5"/>
  <c r="D79" i="5"/>
  <c r="H79" i="5" s="1"/>
  <c r="I77" i="5"/>
  <c r="H77" i="5"/>
  <c r="F77" i="5"/>
  <c r="I76" i="5"/>
  <c r="H76" i="5"/>
  <c r="F76" i="5"/>
  <c r="D76" i="5"/>
  <c r="I75" i="5"/>
  <c r="H75" i="5"/>
  <c r="F75" i="5"/>
  <c r="I74" i="5"/>
  <c r="H74" i="5"/>
  <c r="F74" i="5"/>
  <c r="D74" i="5"/>
  <c r="I73" i="5"/>
  <c r="H73" i="5"/>
  <c r="F73" i="5"/>
  <c r="I72" i="5"/>
  <c r="H72" i="5"/>
  <c r="F72" i="5"/>
  <c r="I71" i="5"/>
  <c r="H71" i="5"/>
  <c r="F71" i="5"/>
  <c r="I70" i="5"/>
  <c r="H70" i="5"/>
  <c r="F70" i="5"/>
  <c r="I68" i="5"/>
  <c r="H68" i="5"/>
  <c r="F68" i="5"/>
  <c r="I66" i="5"/>
  <c r="H66" i="5"/>
  <c r="F66" i="5"/>
  <c r="I65" i="5"/>
  <c r="H65" i="5"/>
  <c r="F65" i="5"/>
  <c r="I64" i="5"/>
  <c r="H64" i="5"/>
  <c r="F64" i="5"/>
  <c r="I63" i="5"/>
  <c r="H63" i="5"/>
  <c r="F63" i="5"/>
  <c r="I61" i="5"/>
  <c r="H61" i="5"/>
  <c r="F61" i="5"/>
  <c r="I59" i="5"/>
  <c r="H59" i="5"/>
  <c r="F59" i="5"/>
  <c r="I58" i="5"/>
  <c r="H58" i="5"/>
  <c r="F58" i="5"/>
  <c r="I57" i="5"/>
  <c r="H57" i="5"/>
  <c r="F57" i="5"/>
  <c r="H56" i="5"/>
  <c r="I55" i="5"/>
  <c r="H55" i="5"/>
  <c r="F55" i="5"/>
  <c r="I54" i="5"/>
  <c r="H54" i="5"/>
  <c r="F54" i="5"/>
  <c r="I53" i="5"/>
  <c r="H53" i="5"/>
  <c r="F53" i="5"/>
  <c r="I51" i="5"/>
  <c r="H51" i="5"/>
  <c r="F51" i="5"/>
  <c r="I50" i="5"/>
  <c r="H50" i="5"/>
  <c r="F50" i="5"/>
  <c r="H49" i="5"/>
  <c r="F49" i="5"/>
  <c r="I48" i="5"/>
  <c r="H48" i="5"/>
  <c r="F48" i="5"/>
  <c r="I47" i="5"/>
  <c r="H47" i="5"/>
  <c r="F47" i="5"/>
  <c r="I46" i="5"/>
  <c r="H46" i="5"/>
  <c r="F46" i="5"/>
  <c r="I45" i="5"/>
  <c r="H45" i="5"/>
  <c r="F45" i="5"/>
  <c r="I44" i="5"/>
  <c r="H44" i="5"/>
  <c r="F44" i="5"/>
  <c r="I43" i="5"/>
  <c r="H43" i="5"/>
  <c r="F43" i="5"/>
  <c r="I42" i="5"/>
  <c r="H42" i="5"/>
  <c r="F42" i="5"/>
  <c r="I41" i="5"/>
  <c r="H41" i="5"/>
  <c r="F41" i="5"/>
  <c r="I39" i="5"/>
  <c r="F38" i="5"/>
  <c r="I37" i="5"/>
  <c r="F37" i="5"/>
  <c r="I36" i="5"/>
  <c r="F36" i="5"/>
  <c r="I35" i="5"/>
  <c r="F35" i="5"/>
  <c r="F34" i="5"/>
  <c r="I33" i="5"/>
  <c r="F33" i="5"/>
  <c r="I32" i="5"/>
  <c r="H32" i="5"/>
  <c r="F32" i="5"/>
  <c r="I31" i="5"/>
  <c r="H31" i="5"/>
  <c r="F31" i="5"/>
  <c r="I30" i="5"/>
  <c r="H30" i="5"/>
  <c r="F30" i="5"/>
  <c r="I29" i="5"/>
  <c r="H29" i="5"/>
  <c r="F29" i="5"/>
  <c r="D29" i="5"/>
  <c r="I27" i="5"/>
  <c r="F27" i="5"/>
  <c r="I26" i="5"/>
  <c r="H26" i="5"/>
  <c r="F26" i="5"/>
  <c r="I25" i="5"/>
  <c r="H25" i="5"/>
  <c r="F25" i="5"/>
  <c r="I24" i="5"/>
  <c r="H24" i="5"/>
  <c r="F24" i="5"/>
  <c r="I23" i="5"/>
  <c r="H23" i="5"/>
  <c r="F23" i="5"/>
  <c r="I22" i="5"/>
  <c r="H22" i="5"/>
  <c r="F22" i="5"/>
  <c r="I21" i="5"/>
  <c r="H21" i="5"/>
  <c r="F21" i="5"/>
  <c r="I20" i="5"/>
  <c r="H20" i="5"/>
  <c r="F20" i="5"/>
  <c r="I19" i="5"/>
  <c r="H19" i="5"/>
  <c r="F19" i="5"/>
  <c r="I18" i="5"/>
  <c r="H18" i="5"/>
  <c r="F18" i="5"/>
  <c r="I17" i="5"/>
  <c r="H17" i="5"/>
  <c r="F17" i="5"/>
  <c r="I16" i="5"/>
  <c r="H16" i="5"/>
  <c r="F16" i="5"/>
  <c r="I15" i="5"/>
  <c r="H15" i="5"/>
  <c r="F15" i="5"/>
  <c r="C59" i="9"/>
  <c r="C58" i="9"/>
  <c r="F27" i="9"/>
  <c r="E27" i="9"/>
  <c r="D27" i="9"/>
  <c r="C5" i="9"/>
  <c r="K40" i="7" l="1"/>
  <c r="M40" i="7"/>
  <c r="F14" i="5"/>
  <c r="F100" i="5"/>
  <c r="C3" i="5" s="1"/>
  <c r="E29" i="8"/>
  <c r="F29" i="8"/>
  <c r="D29" i="8"/>
  <c r="I29" i="8"/>
  <c r="H29" i="8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L40" i="7"/>
  <c r="L44" i="7" s="1"/>
  <c r="J40" i="7"/>
  <c r="N40" i="7" s="1"/>
  <c r="N39" i="7"/>
  <c r="N38" i="7"/>
  <c r="N37" i="7"/>
  <c r="N36" i="7"/>
  <c r="N35" i="7"/>
  <c r="F78" i="5"/>
  <c r="H100" i="5"/>
  <c r="K44" i="7"/>
  <c r="F28" i="5"/>
  <c r="F87" i="5"/>
  <c r="H60" i="5"/>
  <c r="F60" i="5"/>
  <c r="H52" i="5"/>
  <c r="H28" i="5"/>
  <c r="F40" i="5"/>
  <c r="H67" i="5"/>
  <c r="H14" i="5"/>
  <c r="H87" i="5"/>
  <c r="I87" i="5" s="1"/>
  <c r="N13" i="7"/>
  <c r="H40" i="5"/>
  <c r="F52" i="5"/>
  <c r="H78" i="5"/>
  <c r="F67" i="5"/>
  <c r="H6" i="10"/>
  <c r="H9" i="10"/>
  <c r="E5" i="9"/>
  <c r="H8" i="10"/>
  <c r="E4" i="9"/>
  <c r="H7" i="10"/>
  <c r="E3" i="9"/>
  <c r="E6" i="9"/>
  <c r="D43" i="7"/>
  <c r="J44" i="7" s="1"/>
  <c r="K45" i="7" s="1"/>
  <c r="M44" i="7" l="1"/>
  <c r="I14" i="5"/>
  <c r="I78" i="5"/>
  <c r="I100" i="5"/>
  <c r="I60" i="5"/>
  <c r="I30" i="8"/>
  <c r="F30" i="8"/>
  <c r="E30" i="8"/>
  <c r="H30" i="8"/>
  <c r="I52" i="5"/>
  <c r="F13" i="5"/>
  <c r="C2" i="5" s="1"/>
  <c r="I28" i="5"/>
  <c r="I67" i="5"/>
  <c r="I40" i="5"/>
  <c r="H13" i="5"/>
  <c r="C5" i="5" s="1"/>
  <c r="M45" i="7"/>
  <c r="J45" i="7"/>
  <c r="L45" i="7"/>
  <c r="D30" i="8" l="1"/>
  <c r="C4" i="5"/>
  <c r="I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Weingärtner</author>
  </authors>
  <commentList>
    <comment ref="B30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1 - erledigt
0 - offen
(nicht benötigte Zeilen einfach löschen)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</author>
  </authors>
  <commentList>
    <comment ref="B39" authorId="0" shapeId="0" xr:uid="{B452572F-D124-4A14-A23B-B6B3ADD328FA}">
      <text>
        <r>
          <rPr>
            <b/>
            <sz val="9"/>
            <color indexed="81"/>
            <rFont val="Segoe UI"/>
            <family val="2"/>
          </rPr>
          <t>Thomas:</t>
        </r>
        <r>
          <rPr>
            <sz val="9"/>
            <color indexed="81"/>
            <rFont val="Segoe UI"/>
            <family val="2"/>
          </rPr>
          <t xml:space="preserve">
die blau markierten Ausrüstungsteile können oft gemeinsam genutzt werden!</t>
        </r>
      </text>
    </comment>
  </commentList>
</comments>
</file>

<file path=xl/sharedStrings.xml><?xml version="1.0" encoding="utf-8"?>
<sst xmlns="http://schemas.openxmlformats.org/spreadsheetml/2006/main" count="621" uniqueCount="374">
  <si>
    <t>Rucksack</t>
  </si>
  <si>
    <t>Gewicht</t>
  </si>
  <si>
    <t>Ultralight</t>
  </si>
  <si>
    <t>Wanderstöcke</t>
  </si>
  <si>
    <t>Bergstiefel</t>
  </si>
  <si>
    <t>auch in Landeswährung</t>
  </si>
  <si>
    <t>Kamera</t>
  </si>
  <si>
    <t>Ohrstöpsel</t>
  </si>
  <si>
    <t>1l Ziplock</t>
  </si>
  <si>
    <t>Schlafen</t>
  </si>
  <si>
    <t>Stativ</t>
  </si>
  <si>
    <t>Bekleidung</t>
  </si>
  <si>
    <t>Sonstiges</t>
  </si>
  <si>
    <t>Brustgurt</t>
  </si>
  <si>
    <t>Biwaksack</t>
  </si>
  <si>
    <t>Neoprensocken</t>
  </si>
  <si>
    <t>Kategorie</t>
  </si>
  <si>
    <t>Kochen</t>
  </si>
  <si>
    <t>Schuhe &amp; Zubehör</t>
  </si>
  <si>
    <t>Gamaschen</t>
  </si>
  <si>
    <t>Brillenputztuch</t>
  </si>
  <si>
    <t>je A4-Seite</t>
  </si>
  <si>
    <t>Klettergurt</t>
  </si>
  <si>
    <t>Klettersteigset</t>
  </si>
  <si>
    <t>Schlüsselbund</t>
  </si>
  <si>
    <t>Gürtel</t>
  </si>
  <si>
    <t>Lebensmittel</t>
  </si>
  <si>
    <t>Wasser</t>
  </si>
  <si>
    <t>Verbrauch</t>
  </si>
  <si>
    <t>1l</t>
  </si>
  <si>
    <t>Gaskartusche</t>
  </si>
  <si>
    <t>220g-Kartusche</t>
  </si>
  <si>
    <t>Summe</t>
  </si>
  <si>
    <t>SD mit Dose</t>
  </si>
  <si>
    <t>Reiseführer</t>
  </si>
  <si>
    <t>Schlafsack</t>
  </si>
  <si>
    <t>100g-Kartusche</t>
  </si>
  <si>
    <t>Auto + Haustür</t>
  </si>
  <si>
    <t>2. Layer</t>
  </si>
  <si>
    <t>1. Layer</t>
  </si>
  <si>
    <t>Topf</t>
  </si>
  <si>
    <t>Besteck</t>
  </si>
  <si>
    <t>Isomatte</t>
  </si>
  <si>
    <t>Zelt</t>
  </si>
  <si>
    <t>Sandalen</t>
  </si>
  <si>
    <t>Packbeutel</t>
  </si>
  <si>
    <t>3. Layer Hose</t>
  </si>
  <si>
    <t>3. Layer Jacke</t>
  </si>
  <si>
    <t>Unterhose Merino</t>
  </si>
  <si>
    <t>Shirt Merino</t>
  </si>
  <si>
    <t>Geldbeutel</t>
  </si>
  <si>
    <t>Sonnenbrillenaufsatz mit Etui</t>
  </si>
  <si>
    <t>Hygiene</t>
  </si>
  <si>
    <t>Papiertaschentücher 10 St.</t>
  </si>
  <si>
    <t>Waschzeug inkl. Sonnencreme</t>
  </si>
  <si>
    <t>Elektronik</t>
  </si>
  <si>
    <t>Packraft</t>
  </si>
  <si>
    <t>Paddel</t>
  </si>
  <si>
    <t>Spritzdecke</t>
  </si>
  <si>
    <t>Spikes</t>
  </si>
  <si>
    <t>Schneeschuhe</t>
  </si>
  <si>
    <t>Stoff</t>
  </si>
  <si>
    <t>Gesamt</t>
  </si>
  <si>
    <t>Ausrüstung</t>
  </si>
  <si>
    <t>Sicherheitsweste</t>
  </si>
  <si>
    <t>Karte</t>
  </si>
  <si>
    <t>GPS</t>
  </si>
  <si>
    <t>Flightcover</t>
  </si>
  <si>
    <t>Uhr</t>
  </si>
  <si>
    <t>Lampe</t>
  </si>
  <si>
    <t>Powerbank</t>
  </si>
  <si>
    <t>im Rucksack</t>
  </si>
  <si>
    <t>am Körper</t>
  </si>
  <si>
    <t>Gewicht Verbrauch</t>
  </si>
  <si>
    <t>Gewicht am Körper</t>
  </si>
  <si>
    <t>#</t>
  </si>
  <si>
    <t>Tourenequipment</t>
  </si>
  <si>
    <t>Erste-Hilfe</t>
  </si>
  <si>
    <t>Päckchen</t>
  </si>
  <si>
    <t>Mütze/Schal</t>
  </si>
  <si>
    <t>Handschuhe</t>
  </si>
  <si>
    <t>Kocher</t>
  </si>
  <si>
    <t>Pegs</t>
  </si>
  <si>
    <t>Feuerzeug</t>
  </si>
  <si>
    <t>Sonnenschutz</t>
  </si>
  <si>
    <t>x</t>
  </si>
  <si>
    <t>Hüttenschuhe</t>
  </si>
  <si>
    <t>Wanderkarte</t>
  </si>
  <si>
    <t>Wurfsack</t>
  </si>
  <si>
    <t>Löffel aus Lexan</t>
  </si>
  <si>
    <t>Kletterhelm</t>
  </si>
  <si>
    <t>Kamerazubehör</t>
  </si>
  <si>
    <t>Mobiltelefon</t>
  </si>
  <si>
    <t>Trinksystem</t>
  </si>
  <si>
    <t>Faltflasche</t>
  </si>
  <si>
    <t>Trailrunner</t>
  </si>
  <si>
    <t>Klopapier</t>
  </si>
  <si>
    <t>Spiritus</t>
  </si>
  <si>
    <t>Cashewnüsse</t>
  </si>
  <si>
    <t>Was</t>
  </si>
  <si>
    <t>Basisdaten</t>
  </si>
  <si>
    <t>Ergebnis</t>
  </si>
  <si>
    <t>Trekkingnahrung</t>
  </si>
  <si>
    <t>Frühstück</t>
  </si>
  <si>
    <t>Porridge</t>
  </si>
  <si>
    <t>Müsliriegel</t>
  </si>
  <si>
    <t>Energiebedarf [kcal] / Tag</t>
  </si>
  <si>
    <t>Tourdauer [# Tage]</t>
  </si>
  <si>
    <t>300ml in Kunststoffflasche</t>
  </si>
  <si>
    <t>Vollmilchpulver</t>
  </si>
  <si>
    <t>Kalorienbilanz [kcal]</t>
  </si>
  <si>
    <t>Tourdaten</t>
  </si>
  <si>
    <t>Gewicht Brennstoffbehälter [g]</t>
  </si>
  <si>
    <t>Gewicht Kochsystem [g]</t>
  </si>
  <si>
    <t>Pemmikan Schinken</t>
  </si>
  <si>
    <t>Trekking-Tools: Tourplaner</t>
  </si>
  <si>
    <t>Etappe</t>
  </si>
  <si>
    <t>Verlauf</t>
  </si>
  <si>
    <t>Bemerkung</t>
  </si>
  <si>
    <t>Checkliste</t>
  </si>
  <si>
    <t>Start - Zwischenziel -Zwischenziel - Ende</t>
  </si>
  <si>
    <t>Topic</t>
  </si>
  <si>
    <t>Infos</t>
  </si>
  <si>
    <t>z.B. Ticket-Nr., Boarding, Flughafen</t>
  </si>
  <si>
    <t>z.B. Busplan</t>
  </si>
  <si>
    <t>z.B. Trinkwasserstellen, Wasseraufbereitung</t>
  </si>
  <si>
    <t>siehe Verpflegungsrechner</t>
  </si>
  <si>
    <t>siehe Packliste</t>
  </si>
  <si>
    <t>Notrufapp installieren</t>
  </si>
  <si>
    <t>auch; Hinterlegen bei Vertrauensperson</t>
  </si>
  <si>
    <t>z.B. für Hütten, persönlicher Notfall-Kontakt, Fluggesellschaft</t>
  </si>
  <si>
    <t>Ausrüstung testen</t>
  </si>
  <si>
    <t>Ausrüstung vervollständigen</t>
  </si>
  <si>
    <t>Anmerkungen</t>
  </si>
  <si>
    <t>Zwischenmahlzeit</t>
  </si>
  <si>
    <t>Trockenfrüchte: Ananasstücke gesüsst</t>
  </si>
  <si>
    <t>Trockenfrüchte: Bananenchips</t>
  </si>
  <si>
    <t>Trekking-Tools: Verpflegungsrechner</t>
  </si>
  <si>
    <t>Trekking-Tools: Brennstoffrechner</t>
  </si>
  <si>
    <t>für GPS, Handy-App</t>
  </si>
  <si>
    <t>Tourspezifische Ausrüstung</t>
  </si>
  <si>
    <t>Regenjacke / Regenhose imprägnieren</t>
  </si>
  <si>
    <t>Kocher [g]</t>
  </si>
  <si>
    <t>Topfständer [g]</t>
  </si>
  <si>
    <t>Windschutz [g]</t>
  </si>
  <si>
    <t>Topf [g]</t>
  </si>
  <si>
    <t>Kochsystem</t>
  </si>
  <si>
    <t>Brennstoffdaten</t>
  </si>
  <si>
    <t>220g-Gaskartusche</t>
  </si>
  <si>
    <t>100g-Gaskartusche</t>
  </si>
  <si>
    <t>Verteilung</t>
  </si>
  <si>
    <t>Brennstoff [g]</t>
  </si>
  <si>
    <t>Brennstoffbehälter [#]</t>
  </si>
  <si>
    <t>Vergleich</t>
  </si>
  <si>
    <t>Trekking-Tools: Packliste</t>
  </si>
  <si>
    <t>on Tour</t>
  </si>
  <si>
    <t>Infotabelle</t>
  </si>
  <si>
    <r>
      <t xml:space="preserve">Füllmenge
</t>
    </r>
    <r>
      <rPr>
        <b/>
        <sz val="8"/>
        <color rgb="FF117E1D"/>
        <rFont val="Arial"/>
        <family val="2"/>
      </rPr>
      <t>Benzin [g]</t>
    </r>
  </si>
  <si>
    <r>
      <t xml:space="preserve">Füllmenge 
</t>
    </r>
    <r>
      <rPr>
        <b/>
        <sz val="8"/>
        <color rgb="FF117E1D"/>
        <rFont val="Arial"/>
        <family val="2"/>
      </rPr>
      <t>[ml]</t>
    </r>
  </si>
  <si>
    <r>
      <t xml:space="preserve">Energie
</t>
    </r>
    <r>
      <rPr>
        <b/>
        <sz val="8"/>
        <color rgb="FF117E1D"/>
        <rFont val="Arial"/>
        <family val="2"/>
      </rPr>
      <t>[kcal/100g]</t>
    </r>
  </si>
  <si>
    <r>
      <t xml:space="preserve">Fett
</t>
    </r>
    <r>
      <rPr>
        <b/>
        <sz val="8"/>
        <color rgb="FF117E1D"/>
        <rFont val="Arial"/>
        <family val="2"/>
      </rPr>
      <t>[g/100g]</t>
    </r>
  </si>
  <si>
    <r>
      <t xml:space="preserve">KH
</t>
    </r>
    <r>
      <rPr>
        <b/>
        <sz val="8"/>
        <color rgb="FF117E1D"/>
        <rFont val="Arial"/>
        <family val="2"/>
      </rPr>
      <t>[g/100g]</t>
    </r>
  </si>
  <si>
    <r>
      <t xml:space="preserve">Eiweis
</t>
    </r>
    <r>
      <rPr>
        <b/>
        <sz val="8"/>
        <color rgb="FF117E1D"/>
        <rFont val="Arial"/>
        <family val="2"/>
      </rPr>
      <t>[g/100g]</t>
    </r>
  </si>
  <si>
    <r>
      <t xml:space="preserve">Energie 
</t>
    </r>
    <r>
      <rPr>
        <b/>
        <sz val="8"/>
        <color rgb="FF117E1D"/>
        <rFont val="Arial"/>
        <family val="2"/>
      </rPr>
      <t>[kcal]</t>
    </r>
  </si>
  <si>
    <r>
      <t xml:space="preserve">Fett
</t>
    </r>
    <r>
      <rPr>
        <b/>
        <sz val="8"/>
        <color rgb="FF117E1D"/>
        <rFont val="Arial"/>
        <family val="2"/>
      </rPr>
      <t>[kcal]</t>
    </r>
  </si>
  <si>
    <r>
      <t xml:space="preserve">KH
</t>
    </r>
    <r>
      <rPr>
        <b/>
        <sz val="8"/>
        <color rgb="FF117E1D"/>
        <rFont val="Arial"/>
        <family val="2"/>
      </rPr>
      <t>[kcal]</t>
    </r>
  </si>
  <si>
    <r>
      <t xml:space="preserve">Eiweis
</t>
    </r>
    <r>
      <rPr>
        <b/>
        <sz val="8"/>
        <color rgb="FF117E1D"/>
        <rFont val="Arial"/>
        <family val="2"/>
      </rPr>
      <t>[kcal]</t>
    </r>
  </si>
  <si>
    <r>
      <t xml:space="preserve">Wegstrecke 
</t>
    </r>
    <r>
      <rPr>
        <b/>
        <sz val="8"/>
        <color rgb="FF117E1D"/>
        <rFont val="Arial"/>
        <family val="2"/>
      </rPr>
      <t>[km]</t>
    </r>
  </si>
  <si>
    <r>
      <t xml:space="preserve">Sonstiges
</t>
    </r>
    <r>
      <rPr>
        <b/>
        <sz val="8"/>
        <color rgb="FF117E1D"/>
        <rFont val="Arial"/>
        <family val="2"/>
      </rPr>
      <t>[kcal]</t>
    </r>
  </si>
  <si>
    <t>Zartbitter-Schokolade (90%)</t>
  </si>
  <si>
    <r>
      <t xml:space="preserve">Menge 
</t>
    </r>
    <r>
      <rPr>
        <b/>
        <sz val="8"/>
        <color rgb="FF117E1D"/>
        <rFont val="Arial"/>
        <family val="2"/>
      </rPr>
      <t>[g/Pack]</t>
    </r>
  </si>
  <si>
    <r>
      <t xml:space="preserve">Anzahl
</t>
    </r>
    <r>
      <rPr>
        <b/>
        <sz val="8"/>
        <color rgb="FF117E1D"/>
        <rFont val="Arial"/>
        <family val="2"/>
      </rPr>
      <t>[# Pack]</t>
    </r>
  </si>
  <si>
    <t>Füllmenge Brennstoffbehälter [g]</t>
  </si>
  <si>
    <t>Brennspiritus-Falsche 1l</t>
  </si>
  <si>
    <t>Haushaltsfläschchen</t>
  </si>
  <si>
    <t>-</t>
  </si>
  <si>
    <t>mittleres Gesamtgewicht [g]</t>
  </si>
  <si>
    <t>Gesamtgewicht - Start [g]</t>
  </si>
  <si>
    <t>Gesamtgewicht - Ende [g]</t>
  </si>
  <si>
    <t>Tourdauer [# Tage]:</t>
  </si>
  <si>
    <t>Bedarf Warmwasser/Tag [l]:</t>
  </si>
  <si>
    <t>Energiebilanz:</t>
  </si>
  <si>
    <t>Summe:</t>
  </si>
  <si>
    <t>Route hinterlegen</t>
  </si>
  <si>
    <t>Anreise:</t>
  </si>
  <si>
    <t>Rückreise:</t>
  </si>
  <si>
    <t># Tage:</t>
  </si>
  <si>
    <t>Anfahrt planen</t>
  </si>
  <si>
    <t>Rückfahrt planen</t>
  </si>
  <si>
    <t>Zwischentransfer planen</t>
  </si>
  <si>
    <t>Auslandskrankenversicherung abschließen</t>
  </si>
  <si>
    <t>Landeswährung wechseln</t>
  </si>
  <si>
    <t>Etappen planen</t>
  </si>
  <si>
    <t>Trinkwasserversorgung klären</t>
  </si>
  <si>
    <t>Verpflegung planen</t>
  </si>
  <si>
    <t>Notrufnummern notieren</t>
  </si>
  <si>
    <t>GPS-Karte installieren</t>
  </si>
  <si>
    <t>wichtige Telefonnummern notieren</t>
  </si>
  <si>
    <t>Wetterverhältnisse recherchieren</t>
  </si>
  <si>
    <t>Höchst- und Niedrigsttemperaturen, Wind, Niederschlag</t>
  </si>
  <si>
    <t>440g-Gaskartusche</t>
  </si>
  <si>
    <t>Pfanne [g]</t>
  </si>
  <si>
    <t>Griff [g]</t>
  </si>
  <si>
    <r>
      <t xml:space="preserve">Füllmenge 
</t>
    </r>
    <r>
      <rPr>
        <b/>
        <sz val="8"/>
        <color rgb="FF117E1D"/>
        <rFont val="Arial"/>
        <family val="2"/>
      </rPr>
      <t>Spiritus [g]</t>
    </r>
  </si>
  <si>
    <r>
      <t xml:space="preserve">Abstieg 
</t>
    </r>
    <r>
      <rPr>
        <b/>
        <sz val="8"/>
        <color rgb="FF117E1D"/>
        <rFont val="Arial"/>
        <family val="2"/>
      </rPr>
      <t>[hm]</t>
    </r>
  </si>
  <si>
    <t>Bsp: Zugverbindung Erlangen - München - Lenggries</t>
  </si>
  <si>
    <r>
      <t xml:space="preserve">Gewicht Brennstoffbehälter 
</t>
    </r>
    <r>
      <rPr>
        <b/>
        <sz val="8"/>
        <color rgb="FF117E1D"/>
        <rFont val="Arial"/>
        <family val="2"/>
      </rPr>
      <t>[g]</t>
    </r>
  </si>
  <si>
    <t>offen</t>
  </si>
  <si>
    <t>erledigt</t>
  </si>
  <si>
    <t>Packliste erstellen</t>
  </si>
  <si>
    <t>(z.B. Bustransfer, Trinkwasserstelle, Abstecher, Gipfelmöglichkeit,</t>
  </si>
  <si>
    <t>Gültigkeit Ausweise überprüfen</t>
  </si>
  <si>
    <t>Personalausweis, Reisepass, DAV-Mitgliedskarte, CampingCard</t>
  </si>
  <si>
    <t>Impfen</t>
  </si>
  <si>
    <t>Impfungen auffrischen, neue Impfungen für Zielgebiet</t>
  </si>
  <si>
    <t>Wanderkarte besorgen</t>
  </si>
  <si>
    <t>Wettervorhersage auf Tour klären</t>
  </si>
  <si>
    <t>Bsp:: Alpin-Notruf Österreich 140</t>
  </si>
  <si>
    <t>Bsp.: 112 Iceland App, Notfallap Bergrettung Tirol</t>
  </si>
  <si>
    <t>bei Vertrauensperson</t>
  </si>
  <si>
    <t>Schuhe pflegen</t>
  </si>
  <si>
    <t>siehe Länderinformationen des auswärtigen Amtes</t>
  </si>
  <si>
    <t>Länderinformationen recherchieren</t>
  </si>
  <si>
    <t>Haltbarkeit Medikamente prüfen</t>
  </si>
  <si>
    <t>Furten, mobile Brücken, geeigneter Schlafplatz, …)</t>
  </si>
  <si>
    <t>ohne Netzempfang alternative Notrufmeldung (z.B. Spot) planen!</t>
  </si>
  <si>
    <r>
      <t xml:space="preserve">lokale Notrufnummern, Bergrettung, siehe auch </t>
    </r>
    <r>
      <rPr>
        <sz val="10"/>
        <color theme="0" tint="-0.499984740745262"/>
        <rFont val="Calibri"/>
        <family val="2"/>
      </rPr>
      <t>↓</t>
    </r>
  </si>
  <si>
    <t>Imprägnieren oder wachsen, ggf. Schuhe neu besohlen lassen</t>
  </si>
  <si>
    <t>Bsp: Lebensmitteleinfuhr, Sicherheitshinweise, Visum</t>
  </si>
  <si>
    <t>Verbrauch / l Warmwasser [g]</t>
  </si>
  <si>
    <t>Feuerzeug [g]</t>
  </si>
  <si>
    <t>Transportbeutel / Dose</t>
  </si>
  <si>
    <t>Müsli Aktiv</t>
  </si>
  <si>
    <t>Nuss</t>
  </si>
  <si>
    <t>Hafer</t>
  </si>
  <si>
    <t>Crunch</t>
  </si>
  <si>
    <t>Krokant</t>
  </si>
  <si>
    <t>Erdnuss-Mandel-Riegel</t>
  </si>
  <si>
    <t>Chli con Carne</t>
  </si>
  <si>
    <t>Nudelterrine Huhn</t>
  </si>
  <si>
    <t>Beef Stroganoff</t>
  </si>
  <si>
    <t>Nasi Goreng</t>
  </si>
  <si>
    <t>Chicken Fried Rice</t>
  </si>
  <si>
    <t>Beef Stew Potato</t>
  </si>
  <si>
    <t>Kortoffeltopf mit Rind</t>
  </si>
  <si>
    <t>Trockenfleisch</t>
  </si>
  <si>
    <t>Studentenfutter</t>
  </si>
  <si>
    <t>Unterhose lang</t>
  </si>
  <si>
    <t>Socken</t>
  </si>
  <si>
    <t>Daunenjacke</t>
  </si>
  <si>
    <t>Schlauchtuch</t>
  </si>
  <si>
    <t>Hut</t>
  </si>
  <si>
    <t>Gaskocher</t>
  </si>
  <si>
    <t>Titan Topf 550</t>
  </si>
  <si>
    <t>Rucksackliner</t>
  </si>
  <si>
    <t>Badelatschen</t>
  </si>
  <si>
    <t>Mikrofaser-Handtuch</t>
  </si>
  <si>
    <t>Dosenkocher inkl. Topfständer</t>
  </si>
  <si>
    <t>Bergans Helium 55l</t>
  </si>
  <si>
    <t>Rucksackliner (Folie)</t>
  </si>
  <si>
    <t>Hardshell 3lagig</t>
  </si>
  <si>
    <t xml:space="preserve">    Brennstoffrechner</t>
  </si>
  <si>
    <t xml:space="preserve">    Tourplaner</t>
  </si>
  <si>
    <t xml:space="preserve">    Packliste</t>
  </si>
  <si>
    <t xml:space="preserve">    Verpflegungsrechner</t>
  </si>
  <si>
    <t>How To?</t>
  </si>
  <si>
    <r>
      <rPr>
        <b/>
        <sz val="11"/>
        <color theme="0" tint="-0.499984740745262"/>
        <rFont val="Arial"/>
        <family val="2"/>
      </rPr>
      <t>Spiritus</t>
    </r>
    <r>
      <rPr>
        <b/>
        <sz val="10"/>
        <color theme="0" tint="-0.499984740745262"/>
        <rFont val="Arial"/>
        <family val="2"/>
      </rPr>
      <t xml:space="preserve">
</t>
    </r>
    <r>
      <rPr>
        <b/>
        <sz val="8"/>
        <color theme="0" tint="-0.499984740745262"/>
        <rFont val="Arial"/>
        <family val="2"/>
      </rPr>
      <t>(Dosenkocher)</t>
    </r>
  </si>
  <si>
    <t>xxx</t>
  </si>
  <si>
    <t>Mini</t>
  </si>
  <si>
    <t>2,5 lagig</t>
  </si>
  <si>
    <t>Seideninlet</t>
  </si>
  <si>
    <t>Compact Handy</t>
  </si>
  <si>
    <t>10000 mAh Powerbank</t>
  </si>
  <si>
    <t>e-LITE</t>
  </si>
  <si>
    <t>Funktionsuhr</t>
  </si>
  <si>
    <t>Akku inkl. Dose</t>
  </si>
  <si>
    <t>Tasche</t>
  </si>
  <si>
    <t>Ultra Pod</t>
  </si>
  <si>
    <t>Kompaktkamera 1"-Sensor</t>
  </si>
  <si>
    <t>Daune 3 Jahreszeiten</t>
  </si>
  <si>
    <t>Teleskopstöcke</t>
  </si>
  <si>
    <t>Alcohol Fuel Bottle</t>
  </si>
  <si>
    <t>Beispiel-Brennstoffflasche 330ml</t>
  </si>
  <si>
    <t>Beispiel-Brennstoffflasche 660ml</t>
  </si>
  <si>
    <t>Beispiel-Brennstoffflasche 1000ml</t>
  </si>
  <si>
    <t>Gefahrgutflasche 500 ml</t>
  </si>
  <si>
    <t>Bsp: Selbstverpflegung, Einkaufmöglichkeiten</t>
  </si>
  <si>
    <t>Einkaufsmöglichkeiten prüfen</t>
  </si>
  <si>
    <t>Bsp: Lebenmittelnachschub, Brennstoff</t>
  </si>
  <si>
    <t>Trekking-Tools</t>
  </si>
  <si>
    <r>
      <rPr>
        <b/>
        <sz val="11"/>
        <color theme="0" tint="-0.499984740745262"/>
        <rFont val="Arial"/>
        <family val="2"/>
      </rPr>
      <t>Gas</t>
    </r>
    <r>
      <rPr>
        <b/>
        <sz val="10"/>
        <color theme="0" tint="-0.499984740745262"/>
        <rFont val="Arial"/>
        <family val="2"/>
      </rPr>
      <t xml:space="preserve">
</t>
    </r>
    <r>
      <rPr>
        <b/>
        <sz val="8"/>
        <color theme="0" tint="-0.499984740745262"/>
        <rFont val="Arial"/>
        <family val="2"/>
      </rPr>
      <t>(Beispiel 1)</t>
    </r>
  </si>
  <si>
    <r>
      <rPr>
        <b/>
        <sz val="11"/>
        <color theme="0" tint="-0.499984740745262"/>
        <rFont val="Arial"/>
        <family val="2"/>
      </rPr>
      <t xml:space="preserve">Spiritus </t>
    </r>
    <r>
      <rPr>
        <b/>
        <sz val="10"/>
        <color theme="0" tint="-0.499984740745262"/>
        <rFont val="Arial"/>
        <family val="2"/>
      </rPr>
      <t xml:space="preserve">
</t>
    </r>
    <r>
      <rPr>
        <b/>
        <sz val="8"/>
        <color theme="0" tint="-0.499984740745262"/>
        <rFont val="Arial"/>
        <family val="2"/>
      </rPr>
      <t>(Beispiel 2)</t>
    </r>
  </si>
  <si>
    <r>
      <rPr>
        <b/>
        <sz val="10"/>
        <color theme="0" tint="-0.499984740745262"/>
        <rFont val="Calibri"/>
        <family val="2"/>
      </rPr>
      <t>©</t>
    </r>
    <r>
      <rPr>
        <b/>
        <sz val="10"/>
        <color theme="0" tint="-0.499984740745262"/>
        <rFont val="Arial"/>
        <family val="2"/>
      </rPr>
      <t>TrekkingTrails.de</t>
    </r>
  </si>
  <si>
    <r>
      <t xml:space="preserve">Gehzeit
</t>
    </r>
    <r>
      <rPr>
        <b/>
        <sz val="8"/>
        <color rgb="FF117E1D"/>
        <rFont val="Arial"/>
        <family val="2"/>
      </rPr>
      <t>[h:mm]</t>
    </r>
  </si>
  <si>
    <t>Aufstieg [hm]:</t>
  </si>
  <si>
    <t>Abstieg [hm]:</t>
  </si>
  <si>
    <t>Wegstrecke [km]:</t>
  </si>
  <si>
    <t>Gehzeit [h:mm]:</t>
  </si>
  <si>
    <t>Tourdauer [d]:</t>
  </si>
  <si>
    <t>Daune Sommer</t>
  </si>
  <si>
    <t>eTrex 30x</t>
  </si>
  <si>
    <t>pro Tag</t>
  </si>
  <si>
    <t>4l (Rollverschluß)</t>
  </si>
  <si>
    <t>30l mit Rollverschluß</t>
  </si>
  <si>
    <t>Zip-Hose (ohne/mit 220g/320g)</t>
  </si>
  <si>
    <r>
      <t xml:space="preserve">Aufstieg
</t>
    </r>
    <r>
      <rPr>
        <b/>
        <sz val="8"/>
        <color rgb="FF117E1D"/>
        <rFont val="Arial"/>
        <family val="2"/>
      </rPr>
      <t>[hm]</t>
    </r>
  </si>
  <si>
    <t>Hilleberg Unna</t>
  </si>
  <si>
    <t>Tarptent Notch</t>
  </si>
  <si>
    <t>Big Sky Chinook</t>
  </si>
  <si>
    <t>TAR NeoAir X-Lite (R3,2)</t>
  </si>
  <si>
    <t>Meindl Island MFS</t>
  </si>
  <si>
    <t>Meindl</t>
  </si>
  <si>
    <t>Snowchains</t>
  </si>
  <si>
    <t>Crocs</t>
  </si>
  <si>
    <t>Regenhose Bergans</t>
  </si>
  <si>
    <t>Relags Lightweight (R 0,25)</t>
  </si>
  <si>
    <t>2l Trinksysem (Source)</t>
  </si>
  <si>
    <t>2l (Platypus)</t>
  </si>
  <si>
    <t>Sandhering</t>
  </si>
  <si>
    <t>Ja</t>
  </si>
  <si>
    <t>Nein</t>
  </si>
  <si>
    <t>Sicherheitfaktor:</t>
  </si>
  <si>
    <t>Brennstoff kann abgefüllt werden</t>
  </si>
  <si>
    <t>Wetter-App, lokale Wetterseiten, Wettertelefon</t>
  </si>
  <si>
    <t>i.d.R. vor Ort beim Abheben mit EC oder Kreditkarte günstiger</t>
  </si>
  <si>
    <t>Erste Hilfe Päckchen</t>
  </si>
  <si>
    <t>Aufstieg [hm/h]:</t>
  </si>
  <si>
    <t>Strecke [km/h]:</t>
  </si>
  <si>
    <t>Abstieg [hm/h]:</t>
  </si>
  <si>
    <t>Mein Können</t>
  </si>
  <si>
    <t>Person 1</t>
  </si>
  <si>
    <t>Regenjacke 2,5 lagig</t>
  </si>
  <si>
    <t>Regenjacke 3lagig</t>
  </si>
  <si>
    <t>Stativ Ultra Pod</t>
  </si>
  <si>
    <t>Kameratasche</t>
  </si>
  <si>
    <t>Kameraakku inkl. Dose</t>
  </si>
  <si>
    <t>SD-Karte mit Dose</t>
  </si>
  <si>
    <t>Stirnlampe</t>
  </si>
  <si>
    <t>Hut (Sonnenschutz)</t>
  </si>
  <si>
    <t>Feuerzeug BIC Mini</t>
  </si>
  <si>
    <t>Packsack 4l (Rollverschluß)</t>
  </si>
  <si>
    <t>Rucksackliner 30l Rollverschluß</t>
  </si>
  <si>
    <t>Rucksack Exped Lightning 60</t>
  </si>
  <si>
    <t>Notfall-Biwaksack Ultralight</t>
  </si>
  <si>
    <t>Isomatte Relags Lightweight (R 0,25)</t>
  </si>
  <si>
    <t>Isomatte TAR NeoAir X-Lite (R3,2)</t>
  </si>
  <si>
    <t>Schlafsack Daune Sommer</t>
  </si>
  <si>
    <t>Schlafsack Daune 3 Jahreszeiten</t>
  </si>
  <si>
    <t>Meindl Trailrunner</t>
  </si>
  <si>
    <t>Trekkingstöcke</t>
  </si>
  <si>
    <t>Bargeld (in Landeswährung)</t>
  </si>
  <si>
    <t>Schlüssel Auto + Haustür</t>
  </si>
  <si>
    <t>Papier je A4-Seite</t>
  </si>
  <si>
    <t>Wasser 1l</t>
  </si>
  <si>
    <t>300ml Spiritus in Kunststoffflasche</t>
  </si>
  <si>
    <t>Lebensmittel pro Tag</t>
  </si>
  <si>
    <t>Person 2</t>
  </si>
  <si>
    <t>Basisgewicht</t>
  </si>
  <si>
    <t>Sport-BH</t>
  </si>
  <si>
    <t>Leggings</t>
  </si>
  <si>
    <t>Meindl Island MFS (42)</t>
  </si>
  <si>
    <t>Meindl Island MFS (38)</t>
  </si>
  <si>
    <t>Wasserfilter</t>
  </si>
  <si>
    <t>Isomatte TAR NeoAir X-Lite Women</t>
  </si>
  <si>
    <t>Smartphone</t>
  </si>
  <si>
    <t>Trekking-Tools: Packliste für 2 Personen</t>
  </si>
  <si>
    <t>Rucksack Bergans Helium 55 Women</t>
  </si>
  <si>
    <t>Titan-Topf 1100ml</t>
  </si>
  <si>
    <t>Zelt Vaude Mark II Light</t>
  </si>
  <si>
    <t>Sonnenbrille</t>
  </si>
  <si>
    <t>GPS-Gerät</t>
  </si>
  <si>
    <t>Faltflasche 2l</t>
  </si>
  <si>
    <t>2l Trinksysem</t>
  </si>
  <si>
    <t>Version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</si>
</sst>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#\ &quot;g&quot;"/>
    <numFmt numFmtId="165" formatCode="h:mm;@"/>
    <numFmt numFmtId="166" formatCode="[h]:mm;@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18"/>
      <color theme="6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1"/>
      <color theme="0"/>
      <name val="Arial"/>
      <family val="2"/>
    </font>
    <font>
      <sz val="10"/>
      <color theme="6" tint="0.59999389629810485"/>
      <name val="Arial"/>
      <family val="2"/>
    </font>
    <font>
      <sz val="10"/>
      <color theme="6" tint="0.79998168889431442"/>
      <name val="Arial"/>
      <family val="2"/>
    </font>
    <font>
      <b/>
      <sz val="11"/>
      <color rgb="FF117E1D"/>
      <name val="Arial"/>
      <family val="2"/>
    </font>
    <font>
      <b/>
      <sz val="18"/>
      <color rgb="FF117E1D"/>
      <name val="Arial"/>
      <family val="2"/>
    </font>
    <font>
      <sz val="10"/>
      <color rgb="FF117E1D"/>
      <name val="Arial"/>
      <family val="2"/>
    </font>
    <font>
      <b/>
      <sz val="10"/>
      <color rgb="FF117E1D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8"/>
      <color rgb="FF008000"/>
      <name val="Arial"/>
      <family val="2"/>
    </font>
    <font>
      <sz val="10"/>
      <color rgb="FF008000"/>
      <name val="Arial"/>
      <family val="2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0.14999847407452621"/>
      <name val="Arial"/>
      <family val="2"/>
    </font>
    <font>
      <b/>
      <sz val="8"/>
      <color theme="0" tint="-0.499984740745262"/>
      <name val="Arial"/>
      <family val="2"/>
    </font>
    <font>
      <b/>
      <sz val="8"/>
      <color rgb="FF117E1D"/>
      <name val="Arial"/>
      <family val="2"/>
    </font>
    <font>
      <b/>
      <sz val="8"/>
      <color theme="0"/>
      <name val="Arial"/>
      <family val="2"/>
    </font>
    <font>
      <b/>
      <sz val="22"/>
      <color theme="0" tint="-0.499984740745262"/>
      <name val="Arial"/>
      <family val="2"/>
    </font>
    <font>
      <b/>
      <sz val="9"/>
      <color indexed="81"/>
      <name val="Segoe UI"/>
      <family val="2"/>
    </font>
    <font>
      <u/>
      <sz val="10"/>
      <color rgb="FF117E1D"/>
      <name val="Arial"/>
      <family val="2"/>
    </font>
    <font>
      <sz val="10"/>
      <color theme="0" tint="-0.499984740745262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4"/>
      <color rgb="FF117E1D"/>
      <name val="Arial"/>
      <family val="2"/>
    </font>
    <font>
      <b/>
      <sz val="10"/>
      <color theme="0" tint="-0.499984740745262"/>
      <name val="Calibri"/>
      <family val="2"/>
    </font>
    <font>
      <b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0"/>
      <color theme="4" tint="-0.249977111117893"/>
      <name val="Arial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10" fillId="0" borderId="0" xfId="0" applyFont="1"/>
    <xf numFmtId="3" fontId="7" fillId="0" borderId="0" xfId="0" applyNumberFormat="1" applyFon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4" fillId="4" borderId="11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4" fillId="4" borderId="11" xfId="0" applyFont="1" applyFill="1" applyBorder="1" applyAlignment="1">
      <alignment horizontal="left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17" fillId="7" borderId="0" xfId="0" applyFont="1" applyFill="1"/>
    <xf numFmtId="0" fontId="17" fillId="7" borderId="8" xfId="0" applyFont="1" applyFill="1" applyBorder="1"/>
    <xf numFmtId="0" fontId="0" fillId="7" borderId="8" xfId="0" applyFill="1" applyBorder="1" applyAlignment="1">
      <alignment horizontal="left"/>
    </xf>
    <xf numFmtId="0" fontId="19" fillId="7" borderId="8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6" borderId="11" xfId="0" applyFill="1" applyBorder="1" applyAlignment="1">
      <alignment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26" fillId="5" borderId="0" xfId="2" applyFont="1" applyFill="1" applyAlignment="1" applyProtection="1">
      <alignment horizontal="right"/>
    </xf>
    <xf numFmtId="0" fontId="0" fillId="5" borderId="0" xfId="0" applyFill="1" applyAlignment="1">
      <alignment horizontal="center" vertical="center"/>
    </xf>
    <xf numFmtId="0" fontId="0" fillId="6" borderId="8" xfId="0" applyFill="1" applyBorder="1"/>
    <xf numFmtId="0" fontId="14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 wrapText="1"/>
    </xf>
    <xf numFmtId="0" fontId="17" fillId="5" borderId="0" xfId="0" applyFont="1" applyFill="1"/>
    <xf numFmtId="0" fontId="0" fillId="6" borderId="0" xfId="0" applyFill="1"/>
    <xf numFmtId="0" fontId="17" fillId="6" borderId="0" xfId="0" applyFont="1" applyFill="1" applyAlignment="1">
      <alignment horizontal="left"/>
    </xf>
    <xf numFmtId="0" fontId="17" fillId="6" borderId="8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14" fillId="5" borderId="0" xfId="0" applyFont="1" applyFill="1" applyAlignment="1">
      <alignment horizontal="left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34" fillId="0" borderId="0" xfId="0" applyFont="1" applyAlignment="1">
      <alignment horizontal="right" vertical="center"/>
    </xf>
    <xf numFmtId="0" fontId="34" fillId="5" borderId="0" xfId="0" applyFont="1" applyFill="1" applyAlignment="1">
      <alignment horizontal="right" vertical="center"/>
    </xf>
    <xf numFmtId="3" fontId="38" fillId="0" borderId="0" xfId="0" applyNumberFormat="1" applyFont="1" applyAlignment="1">
      <alignment horizontal="center"/>
    </xf>
    <xf numFmtId="3" fontId="39" fillId="0" borderId="0" xfId="0" applyNumberFormat="1" applyFont="1" applyAlignment="1">
      <alignment horizontal="center"/>
    </xf>
    <xf numFmtId="0" fontId="38" fillId="0" borderId="0" xfId="0" applyFont="1"/>
    <xf numFmtId="0" fontId="9" fillId="0" borderId="0" xfId="0" applyFont="1" applyAlignment="1">
      <alignment horizontal="center" vertical="center"/>
    </xf>
    <xf numFmtId="0" fontId="39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14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32" fillId="4" borderId="0" xfId="0" applyFont="1" applyFill="1"/>
    <xf numFmtId="0" fontId="32" fillId="4" borderId="0" xfId="0" applyFont="1" applyFill="1" applyAlignment="1">
      <alignment horizontal="center"/>
    </xf>
    <xf numFmtId="0" fontId="32" fillId="4" borderId="1" xfId="0" applyFont="1" applyFill="1" applyBorder="1" applyAlignment="1">
      <alignment horizontal="center"/>
    </xf>
    <xf numFmtId="3" fontId="32" fillId="4" borderId="0" xfId="0" applyNumberFormat="1" applyFont="1" applyFill="1" applyAlignment="1">
      <alignment horizontal="center"/>
    </xf>
    <xf numFmtId="3" fontId="32" fillId="4" borderId="2" xfId="0" applyNumberFormat="1" applyFont="1" applyFill="1" applyBorder="1" applyAlignment="1">
      <alignment horizontal="center"/>
    </xf>
    <xf numFmtId="3" fontId="32" fillId="4" borderId="3" xfId="0" applyNumberFormat="1" applyFont="1" applyFill="1" applyBorder="1" applyAlignment="1">
      <alignment horizontal="center"/>
    </xf>
    <xf numFmtId="0" fontId="0" fillId="3" borderId="0" xfId="0" applyFill="1" applyProtection="1">
      <protection locked="0"/>
    </xf>
    <xf numFmtId="0" fontId="23" fillId="3" borderId="0" xfId="0" applyFont="1" applyFill="1" applyProtection="1">
      <protection locked="0"/>
    </xf>
    <xf numFmtId="0" fontId="23" fillId="3" borderId="2" xfId="0" applyFont="1" applyFill="1" applyBorder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horizontal="center"/>
      <protection locked="0"/>
    </xf>
    <xf numFmtId="3" fontId="0" fillId="3" borderId="0" xfId="0" applyNumberFormat="1" applyFill="1" applyAlignment="1" applyProtection="1">
      <alignment horizontal="center"/>
      <protection locked="0"/>
    </xf>
    <xf numFmtId="3" fontId="23" fillId="3" borderId="0" xfId="0" applyNumberFormat="1" applyFont="1" applyFill="1" applyAlignment="1" applyProtection="1">
      <alignment horizontal="center"/>
      <protection locked="0"/>
    </xf>
    <xf numFmtId="3" fontId="0" fillId="3" borderId="2" xfId="0" applyNumberFormat="1" applyFill="1" applyBorder="1" applyAlignment="1" applyProtection="1">
      <alignment horizontal="center"/>
      <protection locked="0"/>
    </xf>
    <xf numFmtId="3" fontId="13" fillId="3" borderId="3" xfId="0" applyNumberFormat="1" applyFont="1" applyFill="1" applyBorder="1" applyAlignment="1" applyProtection="1">
      <alignment horizontal="center"/>
      <protection locked="0"/>
    </xf>
    <xf numFmtId="0" fontId="23" fillId="3" borderId="0" xfId="0" applyFont="1" applyFill="1" applyAlignment="1" applyProtection="1">
      <alignment wrapText="1"/>
      <protection locked="0"/>
    </xf>
    <xf numFmtId="0" fontId="23" fillId="4" borderId="0" xfId="0" applyFont="1" applyFill="1" applyProtection="1">
      <protection locked="0"/>
    </xf>
    <xf numFmtId="0" fontId="23" fillId="4" borderId="2" xfId="0" applyFont="1" applyFill="1" applyBorder="1" applyAlignment="1" applyProtection="1">
      <alignment horizontal="center"/>
      <protection locked="0"/>
    </xf>
    <xf numFmtId="0" fontId="23" fillId="4" borderId="1" xfId="0" applyFont="1" applyFill="1" applyBorder="1" applyAlignment="1" applyProtection="1">
      <alignment horizontal="center"/>
      <protection locked="0"/>
    </xf>
    <xf numFmtId="3" fontId="0" fillId="4" borderId="0" xfId="0" applyNumberFormat="1" applyFill="1" applyAlignment="1" applyProtection="1">
      <alignment horizontal="center"/>
      <protection locked="0"/>
    </xf>
    <xf numFmtId="3" fontId="23" fillId="4" borderId="0" xfId="0" applyNumberFormat="1" applyFont="1" applyFill="1" applyAlignment="1" applyProtection="1">
      <alignment horizontal="center"/>
      <protection locked="0"/>
    </xf>
    <xf numFmtId="3" fontId="0" fillId="4" borderId="2" xfId="0" applyNumberFormat="1" applyFill="1" applyBorder="1" applyAlignment="1" applyProtection="1">
      <alignment horizontal="center"/>
      <protection locked="0"/>
    </xf>
    <xf numFmtId="3" fontId="12" fillId="4" borderId="3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23" fillId="6" borderId="2" xfId="0" applyFont="1" applyFill="1" applyBorder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0" fontId="23" fillId="4" borderId="0" xfId="0" applyFon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3" fillId="7" borderId="0" xfId="0" applyFont="1" applyFill="1" applyProtection="1">
      <protection locked="0"/>
    </xf>
    <xf numFmtId="0" fontId="23" fillId="7" borderId="0" xfId="0" applyFont="1" applyFill="1" applyAlignment="1" applyProtection="1">
      <alignment horizontal="center"/>
      <protection locked="0"/>
    </xf>
    <xf numFmtId="0" fontId="23" fillId="7" borderId="2" xfId="0" applyFont="1" applyFill="1" applyBorder="1" applyAlignment="1" applyProtection="1">
      <alignment horizontal="center"/>
      <protection locked="0"/>
    </xf>
    <xf numFmtId="3" fontId="0" fillId="7" borderId="1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1" fontId="23" fillId="7" borderId="2" xfId="0" applyNumberFormat="1" applyFont="1" applyFill="1" applyBorder="1" applyAlignment="1" applyProtection="1">
      <alignment horizontal="center"/>
      <protection locked="0"/>
    </xf>
    <xf numFmtId="0" fontId="23" fillId="7" borderId="5" xfId="0" applyFont="1" applyFill="1" applyBorder="1" applyProtection="1">
      <protection locked="0"/>
    </xf>
    <xf numFmtId="0" fontId="23" fillId="7" borderId="5" xfId="0" applyFont="1" applyFill="1" applyBorder="1" applyAlignment="1" applyProtection="1">
      <alignment horizontal="center"/>
      <protection locked="0"/>
    </xf>
    <xf numFmtId="0" fontId="23" fillId="7" borderId="10" xfId="0" applyFont="1" applyFill="1" applyBorder="1" applyAlignment="1" applyProtection="1">
      <alignment horizontal="center"/>
      <protection locked="0"/>
    </xf>
    <xf numFmtId="0" fontId="14" fillId="7" borderId="0" xfId="0" applyFont="1" applyFill="1" applyAlignment="1" applyProtection="1">
      <alignment vertical="center"/>
      <protection locked="0"/>
    </xf>
    <xf numFmtId="3" fontId="18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 applyProtection="1">
      <protection locked="0"/>
    </xf>
    <xf numFmtId="0" fontId="1" fillId="7" borderId="0" xfId="0" applyFont="1" applyFill="1" applyProtection="1">
      <protection locked="0"/>
    </xf>
    <xf numFmtId="0" fontId="0" fillId="7" borderId="8" xfId="0" applyFill="1" applyBorder="1" applyProtection="1">
      <protection locked="0"/>
    </xf>
    <xf numFmtId="9" fontId="18" fillId="7" borderId="0" xfId="3" applyFon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left" vertical="center"/>
      <protection locked="0"/>
    </xf>
    <xf numFmtId="3" fontId="0" fillId="5" borderId="0" xfId="0" applyNumberFormat="1" applyFill="1" applyProtection="1">
      <protection locked="0"/>
    </xf>
    <xf numFmtId="15" fontId="0" fillId="5" borderId="0" xfId="0" applyNumberFormat="1" applyFill="1" applyProtection="1">
      <protection locked="0"/>
    </xf>
    <xf numFmtId="0" fontId="23" fillId="7" borderId="8" xfId="0" applyFont="1" applyFill="1" applyBorder="1" applyProtection="1">
      <protection locked="0"/>
    </xf>
    <xf numFmtId="0" fontId="23" fillId="7" borderId="8" xfId="0" applyFont="1" applyFill="1" applyBorder="1" applyAlignment="1" applyProtection="1">
      <alignment horizontal="center"/>
      <protection locked="0"/>
    </xf>
    <xf numFmtId="0" fontId="23" fillId="7" borderId="9" xfId="0" applyFont="1" applyFill="1" applyBorder="1" applyAlignment="1" applyProtection="1">
      <alignment horizontal="center"/>
      <protection locked="0"/>
    </xf>
    <xf numFmtId="15" fontId="0" fillId="5" borderId="0" xfId="0" applyNumberFormat="1" applyFill="1"/>
    <xf numFmtId="0" fontId="17" fillId="5" borderId="14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1" fontId="1" fillId="7" borderId="0" xfId="0" applyNumberFormat="1" applyFont="1" applyFill="1" applyAlignment="1">
      <alignment horizontal="center"/>
    </xf>
    <xf numFmtId="1" fontId="19" fillId="7" borderId="8" xfId="0" applyNumberFormat="1" applyFont="1" applyFill="1" applyBorder="1" applyAlignment="1">
      <alignment horizontal="center"/>
    </xf>
    <xf numFmtId="1" fontId="0" fillId="7" borderId="0" xfId="0" applyNumberFormat="1" applyFill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1" fontId="1" fillId="6" borderId="0" xfId="0" applyNumberFormat="1" applyFont="1" applyFill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9" fontId="23" fillId="5" borderId="0" xfId="3" applyFont="1" applyFill="1" applyAlignment="1">
      <alignment horizontal="left"/>
    </xf>
    <xf numFmtId="0" fontId="23" fillId="5" borderId="0" xfId="0" applyFont="1" applyFill="1" applyAlignment="1" applyProtection="1">
      <alignment horizontal="left"/>
      <protection locked="0"/>
    </xf>
    <xf numFmtId="1" fontId="23" fillId="7" borderId="8" xfId="0" applyNumberFormat="1" applyFont="1" applyFill="1" applyBorder="1" applyAlignment="1" applyProtection="1">
      <alignment horizontal="center"/>
      <protection locked="0"/>
    </xf>
    <xf numFmtId="1" fontId="23" fillId="7" borderId="0" xfId="0" applyNumberFormat="1" applyFont="1" applyFill="1" applyAlignment="1" applyProtection="1">
      <alignment horizontal="center"/>
      <protection locked="0"/>
    </xf>
    <xf numFmtId="0" fontId="23" fillId="5" borderId="0" xfId="0" applyFont="1" applyFill="1" applyProtection="1">
      <protection locked="0"/>
    </xf>
    <xf numFmtId="0" fontId="23" fillId="5" borderId="0" xfId="0" applyFont="1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Protection="1">
      <protection locked="0"/>
    </xf>
    <xf numFmtId="14" fontId="25" fillId="5" borderId="0" xfId="0" applyNumberFormat="1" applyFont="1" applyFill="1" applyAlignment="1" applyProtection="1">
      <alignment horizontal="left" vertical="center" wrapText="1"/>
      <protection locked="0"/>
    </xf>
    <xf numFmtId="3" fontId="23" fillId="7" borderId="0" xfId="0" applyNumberFormat="1" applyFont="1" applyFill="1" applyAlignment="1" applyProtection="1">
      <alignment horizontal="center" vertic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36" fillId="7" borderId="0" xfId="2" applyFont="1" applyFill="1" applyAlignment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33" fillId="0" borderId="0" xfId="0" applyFont="1"/>
    <xf numFmtId="0" fontId="2" fillId="3" borderId="0" xfId="0" applyFont="1" applyFill="1"/>
    <xf numFmtId="0" fontId="26" fillId="3" borderId="2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6" fillId="0" borderId="0" xfId="0" applyFont="1"/>
    <xf numFmtId="0" fontId="2" fillId="4" borderId="0" xfId="0" applyFont="1" applyFill="1"/>
    <xf numFmtId="0" fontId="27" fillId="4" borderId="0" xfId="0" applyFont="1" applyFill="1"/>
    <xf numFmtId="0" fontId="27" fillId="4" borderId="2" xfId="0" applyFont="1" applyFill="1" applyBorder="1" applyAlignment="1">
      <alignment horizontal="center"/>
    </xf>
    <xf numFmtId="0" fontId="28" fillId="6" borderId="0" xfId="0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0" fontId="6" fillId="4" borderId="0" xfId="0" applyFont="1" applyFill="1"/>
    <xf numFmtId="0" fontId="26" fillId="3" borderId="0" xfId="0" applyFont="1" applyFill="1"/>
    <xf numFmtId="0" fontId="26" fillId="4" borderId="0" xfId="0" applyFont="1" applyFill="1"/>
    <xf numFmtId="0" fontId="26" fillId="4" borderId="2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14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/>
    </xf>
    <xf numFmtId="164" fontId="22" fillId="6" borderId="13" xfId="0" applyNumberFormat="1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0" fillId="6" borderId="8" xfId="0" applyNumberForma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7" borderId="7" xfId="0" applyFill="1" applyBorder="1"/>
    <xf numFmtId="3" fontId="0" fillId="7" borderId="7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0" fillId="7" borderId="8" xfId="0" applyFill="1" applyBorder="1"/>
    <xf numFmtId="3" fontId="0" fillId="7" borderId="6" xfId="0" applyNumberFormat="1" applyFill="1" applyBorder="1" applyAlignment="1">
      <alignment horizontal="center"/>
    </xf>
    <xf numFmtId="9" fontId="0" fillId="7" borderId="6" xfId="3" applyFont="1" applyFill="1" applyBorder="1" applyAlignment="1">
      <alignment horizontal="center"/>
    </xf>
    <xf numFmtId="9" fontId="0" fillId="7" borderId="5" xfId="3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1" fillId="5" borderId="0" xfId="0" applyFont="1" applyFill="1"/>
    <xf numFmtId="0" fontId="26" fillId="5" borderId="0" xfId="0" applyFont="1" applyFill="1" applyAlignment="1">
      <alignment horizontal="center"/>
    </xf>
    <xf numFmtId="0" fontId="26" fillId="5" borderId="0" xfId="2" applyFont="1" applyFill="1" applyAlignment="1" applyProtection="1">
      <alignment horizontal="left"/>
    </xf>
    <xf numFmtId="1" fontId="1" fillId="7" borderId="8" xfId="0" applyNumberFormat="1" applyFont="1" applyFill="1" applyBorder="1" applyAlignment="1" applyProtection="1">
      <alignment horizontal="center" vertical="center"/>
      <protection locked="0"/>
    </xf>
    <xf numFmtId="1" fontId="1" fillId="7" borderId="0" xfId="0" applyNumberFormat="1" applyFont="1" applyFill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1" fontId="0" fillId="7" borderId="0" xfId="0" applyNumberFormat="1" applyFill="1" applyAlignment="1" applyProtection="1">
      <alignment horizontal="center" vertical="center"/>
      <protection locked="0"/>
    </xf>
    <xf numFmtId="165" fontId="1" fillId="7" borderId="0" xfId="0" applyNumberFormat="1" applyFont="1" applyFill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right"/>
    </xf>
    <xf numFmtId="0" fontId="0" fillId="7" borderId="9" xfId="0" applyFill="1" applyBorder="1"/>
    <xf numFmtId="0" fontId="0" fillId="7" borderId="1" xfId="0" applyFill="1" applyBorder="1"/>
    <xf numFmtId="0" fontId="0" fillId="7" borderId="0" xfId="0" applyFill="1"/>
    <xf numFmtId="0" fontId="0" fillId="7" borderId="2" xfId="0" applyFill="1" applyBorder="1"/>
    <xf numFmtId="0" fontId="1" fillId="7" borderId="0" xfId="0" applyFont="1" applyFill="1" applyAlignment="1">
      <alignment horizontal="right"/>
    </xf>
    <xf numFmtId="0" fontId="0" fillId="7" borderId="6" xfId="0" applyFill="1" applyBorder="1"/>
    <xf numFmtId="0" fontId="0" fillId="7" borderId="5" xfId="0" applyFill="1" applyBorder="1"/>
    <xf numFmtId="0" fontId="0" fillId="7" borderId="10" xfId="0" applyFill="1" applyBorder="1"/>
    <xf numFmtId="3" fontId="17" fillId="7" borderId="2" xfId="0" applyNumberFormat="1" applyFont="1" applyFill="1" applyBorder="1" applyAlignment="1">
      <alignment horizontal="left" indent="2"/>
    </xf>
    <xf numFmtId="166" fontId="14" fillId="4" borderId="11" xfId="0" applyNumberFormat="1" applyFont="1" applyFill="1" applyBorder="1" applyAlignment="1">
      <alignment horizontal="center" vertical="center" wrapText="1"/>
    </xf>
    <xf numFmtId="0" fontId="2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6" fillId="6" borderId="11" xfId="0" applyFont="1" applyFill="1" applyBorder="1" applyAlignment="1" applyProtection="1">
      <alignment horizontal="center" vertical="center" wrapText="1"/>
      <protection locked="0"/>
    </xf>
    <xf numFmtId="0" fontId="24" fillId="6" borderId="11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9" fontId="23" fillId="5" borderId="0" xfId="3" applyFont="1" applyFill="1" applyAlignment="1" applyProtection="1">
      <alignment horizontal="left"/>
      <protection locked="0"/>
    </xf>
    <xf numFmtId="0" fontId="24" fillId="5" borderId="0" xfId="0" applyFont="1" applyFill="1"/>
    <xf numFmtId="0" fontId="14" fillId="5" borderId="0" xfId="0" applyFont="1" applyFill="1" applyAlignment="1" applyProtection="1">
      <alignment horizontal="left" vertical="center" wrapText="1"/>
      <protection locked="0"/>
    </xf>
    <xf numFmtId="3" fontId="17" fillId="5" borderId="0" xfId="0" applyNumberFormat="1" applyFont="1" applyFill="1" applyAlignment="1">
      <alignment horizontal="left" indent="1"/>
    </xf>
    <xf numFmtId="166" fontId="17" fillId="0" borderId="0" xfId="0" applyNumberFormat="1" applyFont="1" applyFill="1" applyBorder="1" applyAlignment="1">
      <alignment horizontal="left" vertical="center" wrapText="1" indent="1"/>
    </xf>
    <xf numFmtId="166" fontId="17" fillId="7" borderId="2" xfId="0" applyNumberFormat="1" applyFont="1" applyFill="1" applyBorder="1" applyAlignment="1">
      <alignment horizontal="left" indent="2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/>
    <xf numFmtId="0" fontId="0" fillId="0" borderId="4" xfId="0" applyBorder="1" applyAlignment="1"/>
    <xf numFmtId="0" fontId="14" fillId="4" borderId="7" xfId="0" applyFont="1" applyFill="1" applyBorder="1" applyAlignment="1">
      <alignment horizontal="center" vertical="center" wrapText="1"/>
    </xf>
    <xf numFmtId="3" fontId="32" fillId="4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 applyProtection="1">
      <alignment horizontal="center"/>
      <protection locked="0"/>
    </xf>
    <xf numFmtId="3" fontId="2" fillId="4" borderId="1" xfId="0" applyNumberFormat="1" applyFont="1" applyFill="1" applyBorder="1" applyAlignment="1">
      <alignment horizontal="center"/>
    </xf>
    <xf numFmtId="3" fontId="12" fillId="4" borderId="1" xfId="0" applyNumberFormat="1" applyFont="1" applyFill="1" applyBorder="1" applyAlignment="1" applyProtection="1">
      <alignment horizontal="center"/>
      <protection locked="0"/>
    </xf>
    <xf numFmtId="3" fontId="42" fillId="0" borderId="0" xfId="0" applyNumberFormat="1" applyFont="1" applyAlignment="1" applyProtection="1">
      <alignment horizontal="left"/>
      <protection locked="0"/>
    </xf>
    <xf numFmtId="3" fontId="23" fillId="0" borderId="0" xfId="0" applyNumberFormat="1" applyFont="1" applyAlignment="1">
      <alignment horizontal="center"/>
    </xf>
    <xf numFmtId="0" fontId="23" fillId="0" borderId="0" xfId="0" applyFont="1"/>
    <xf numFmtId="0" fontId="43" fillId="5" borderId="0" xfId="0" applyFont="1" applyFill="1" applyAlignment="1">
      <alignment horizontal="left"/>
    </xf>
    <xf numFmtId="0" fontId="44" fillId="3" borderId="0" xfId="0" applyFont="1" applyFill="1" applyProtection="1">
      <protection locked="0"/>
    </xf>
    <xf numFmtId="0" fontId="44" fillId="4" borderId="0" xfId="0" applyFont="1" applyFill="1" applyProtection="1">
      <protection locked="0"/>
    </xf>
    <xf numFmtId="0" fontId="44" fillId="4" borderId="0" xfId="0" applyFont="1" applyFill="1" applyAlignment="1" applyProtection="1">
      <alignment wrapText="1"/>
      <protection locked="0"/>
    </xf>
    <xf numFmtId="0" fontId="40" fillId="7" borderId="1" xfId="2" applyFont="1" applyFill="1" applyBorder="1" applyAlignment="1" applyProtection="1">
      <alignment horizontal="left" vertical="center"/>
    </xf>
    <xf numFmtId="0" fontId="40" fillId="7" borderId="0" xfId="2" applyFont="1" applyFill="1" applyAlignment="1" applyProtection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/>
    </xf>
    <xf numFmtId="0" fontId="40" fillId="7" borderId="7" xfId="2" applyFont="1" applyFill="1" applyBorder="1" applyAlignment="1" applyProtection="1">
      <alignment horizontal="left" vertical="center"/>
    </xf>
    <xf numFmtId="0" fontId="40" fillId="7" borderId="8" xfId="2" applyFont="1" applyFill="1" applyBorder="1" applyAlignment="1" applyProtection="1">
      <alignment horizontal="left" vertical="center"/>
    </xf>
    <xf numFmtId="0" fontId="40" fillId="7" borderId="9" xfId="2" applyFont="1" applyFill="1" applyBorder="1" applyAlignment="1" applyProtection="1">
      <alignment horizontal="left" vertical="center"/>
    </xf>
    <xf numFmtId="0" fontId="40" fillId="7" borderId="2" xfId="2" applyFont="1" applyFill="1" applyBorder="1" applyAlignment="1" applyProtection="1">
      <alignment horizontal="left" vertical="center"/>
    </xf>
    <xf numFmtId="0" fontId="40" fillId="7" borderId="6" xfId="2" applyFont="1" applyFill="1" applyBorder="1" applyAlignment="1" applyProtection="1">
      <alignment horizontal="left" vertical="center"/>
    </xf>
    <xf numFmtId="0" fontId="40" fillId="7" borderId="5" xfId="2" applyFont="1" applyFill="1" applyBorder="1" applyAlignment="1" applyProtection="1">
      <alignment horizontal="left" vertical="center"/>
    </xf>
    <xf numFmtId="0" fontId="40" fillId="7" borderId="10" xfId="2" applyFont="1" applyFill="1" applyBorder="1" applyAlignment="1" applyProtection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0" fontId="1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/>
    <xf numFmtId="3" fontId="17" fillId="6" borderId="1" xfId="0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0" fillId="6" borderId="5" xfId="0" applyFill="1" applyBorder="1"/>
    <xf numFmtId="0" fontId="20" fillId="5" borderId="4" xfId="0" applyFont="1" applyFill="1" applyBorder="1" applyAlignment="1">
      <alignment horizontal="left" vertical="center"/>
    </xf>
    <xf numFmtId="0" fontId="21" fillId="5" borderId="4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7" fillId="7" borderId="8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5" xfId="0" applyFill="1" applyBorder="1" applyAlignment="1">
      <alignment horizontal="left" vertical="center"/>
    </xf>
  </cellXfs>
  <cellStyles count="4">
    <cellStyle name="Euro" xfId="1" xr:uid="{00000000-0005-0000-0000-000000000000}"/>
    <cellStyle name="Link" xfId="2" builtinId="8"/>
    <cellStyle name="Prozent" xfId="3" builtinId="5"/>
    <cellStyle name="Standard" xfId="0" builtinId="0"/>
  </cellStyles>
  <dxfs count="36">
    <dxf>
      <font>
        <b/>
        <i val="0"/>
        <color rgb="FF117E1D"/>
      </font>
    </dxf>
    <dxf>
      <font>
        <b/>
        <i val="0"/>
        <color theme="5" tint="-0.24994659260841701"/>
      </font>
    </dxf>
    <dxf>
      <font>
        <b/>
        <i val="0"/>
        <color rgb="FF117E1D"/>
      </font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117E1D"/>
      <color rgb="FF008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Alles vorbereitet?</a:t>
            </a:r>
          </a:p>
        </c:rich>
      </c:tx>
      <c:layout>
        <c:manualLayout>
          <c:xMode val="edge"/>
          <c:yMode val="edge"/>
          <c:x val="0.41869589016330877"/>
          <c:y val="0.11459615438867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4481256302746504E-3"/>
          <c:y val="5.7467836257309939E-2"/>
          <c:w val="0.35851627312536416"/>
          <c:h val="0.870303513926336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19-46B7-A7B5-C9997328669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19-46B7-A7B5-C9997328669E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A4DF3038-87DB-406A-98C3-A773EBA2A138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[PROZENTSATZ]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C19-46B7-A7B5-C99973286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Tourplaner!$B$58:$B$59</c:f>
              <c:strCache>
                <c:ptCount val="2"/>
                <c:pt idx="0">
                  <c:v>offen</c:v>
                </c:pt>
                <c:pt idx="1">
                  <c:v>erledigt</c:v>
                </c:pt>
              </c:strCache>
            </c:strRef>
          </c:cat>
          <c:val>
            <c:numRef>
              <c:f>Tourplaner!$C$58:$C$59</c:f>
              <c:numCache>
                <c:formatCode>General</c:formatCode>
                <c:ptCount val="2"/>
                <c:pt idx="0">
                  <c:v>22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19-46B7-A7B5-C9997328669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C19-46B7-A7B5-C9997328669E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C19-46B7-A7B5-C999732866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Tourplaner!$B$58:$B$59</c:f>
              <c:strCache>
                <c:ptCount val="2"/>
                <c:pt idx="0">
                  <c:v>offen</c:v>
                </c:pt>
                <c:pt idx="1">
                  <c:v>erledigt</c:v>
                </c:pt>
              </c:strCache>
            </c:strRef>
          </c:cat>
          <c:val>
            <c:numRef>
              <c:f>Tourplaner!$C$58:$C$59</c:f>
              <c:numCache>
                <c:formatCode>General</c:formatCode>
                <c:ptCount val="2"/>
                <c:pt idx="0">
                  <c:v>22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19-46B7-A7B5-C9997328669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47523893549215"/>
          <c:y val="0.349906432748538"/>
          <c:w val="0.17577159873852519"/>
          <c:h val="0.34549081720248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49109900623885E-3"/>
          <c:y val="6.5254385964912273E-2"/>
          <c:w val="0.33557763307132399"/>
          <c:h val="0.853708333333333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4-4FF6-93D3-51B8C98F215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4-4FF6-93D3-51B8C98F2159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4-4FF6-93D3-51B8C98F21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Basisgewicht</c:v>
              </c:pt>
              <c:pt idx="1">
                <c:v> Verbrauch</c:v>
              </c:pt>
              <c:pt idx="2">
                <c:v> am Körper</c:v>
              </c:pt>
            </c:strLit>
          </c:cat>
          <c:val>
            <c:numRef>
              <c:f>(Packliste!$C$2,Packliste!$C$3,Packliste!$C$5)</c:f>
              <c:numCache>
                <c:formatCode>#,##0</c:formatCode>
                <c:ptCount val="3"/>
                <c:pt idx="0">
                  <c:v>7170</c:v>
                </c:pt>
                <c:pt idx="1">
                  <c:v>5339</c:v>
                </c:pt>
                <c:pt idx="2">
                  <c:v>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34-4FF6-93D3-51B8C98F21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174693689254801"/>
          <c:y val="0.25844371345029243"/>
          <c:w val="0.33708679712011064"/>
          <c:h val="0.47605414733206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309697409541799E-3"/>
          <c:y val="0.10083991228070173"/>
          <c:w val="0.37557642287742454"/>
          <c:h val="0.853808479532163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1-46A3-83C5-2B2069385D5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1-46A3-83C5-2B2069385D57}"/>
              </c:ext>
            </c:extLst>
          </c:dPt>
          <c:dPt>
            <c:idx val="2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1-46A3-83C5-2B2069385D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Fett</c:v>
              </c:pt>
              <c:pt idx="1">
                <c:v>KH</c:v>
              </c:pt>
              <c:pt idx="2">
                <c:v>Eiweis</c:v>
              </c:pt>
            </c:strLit>
          </c:cat>
          <c:val>
            <c:numRef>
              <c:f>Verpflegungsrechner!$K$40:$M$40</c:f>
              <c:numCache>
                <c:formatCode>#,##0</c:formatCode>
                <c:ptCount val="3"/>
                <c:pt idx="0">
                  <c:v>10081.934999999999</c:v>
                </c:pt>
                <c:pt idx="1">
                  <c:v>10546.216</c:v>
                </c:pt>
                <c:pt idx="2">
                  <c:v>2951.66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1-46A3-83C5-2B2069385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115703558266744"/>
          <c:y val="0.30619809941520471"/>
          <c:w val="0.26481544660574102"/>
          <c:h val="0.4338070175438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06643135125351E-2"/>
          <c:y val="8.0020523750320677E-2"/>
          <c:w val="0.96721210100951993"/>
          <c:h val="0.7296832632763008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Brennstoffrechner!$C$30</c:f>
              <c:strCache>
                <c:ptCount val="1"/>
                <c:pt idx="0">
                  <c:v>mittleres Gesamtgewicht [g]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Brennstoffrechner!$D$12:$I$12</c:f>
              <c:strCache>
                <c:ptCount val="6"/>
                <c:pt idx="0">
                  <c:v>Gas
(Beispiel 1)</c:v>
                </c:pt>
                <c:pt idx="1">
                  <c:v>Spiritus 
(Beispiel 2)</c:v>
                </c:pt>
                <c:pt idx="2">
                  <c:v>Spiritus
(Dosenkocher)</c:v>
                </c:pt>
                <c:pt idx="3">
                  <c:v>xxx</c:v>
                </c:pt>
                <c:pt idx="4">
                  <c:v>xxx</c:v>
                </c:pt>
                <c:pt idx="5">
                  <c:v>xxx</c:v>
                </c:pt>
              </c:strCache>
            </c:strRef>
          </c:cat>
          <c:val>
            <c:numRef>
              <c:f>Brennstoffrechner!$D$30:$I$30</c:f>
              <c:numCache>
                <c:formatCode>0</c:formatCode>
                <c:ptCount val="6"/>
                <c:pt idx="0">
                  <c:v>1131</c:v>
                </c:pt>
                <c:pt idx="1">
                  <c:v>1330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B-40D2-AF6D-F911FB17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47040"/>
        <c:axId val="367234160"/>
      </c:barChart>
      <c:scatterChart>
        <c:scatterStyle val="lineMarker"/>
        <c:varyColors val="0"/>
        <c:ser>
          <c:idx val="0"/>
          <c:order val="0"/>
          <c:tx>
            <c:strRef>
              <c:f>Brennstoffrechner!$C$28</c:f>
              <c:strCache>
                <c:ptCount val="1"/>
                <c:pt idx="0">
                  <c:v>Gesamtgewicht - Start [g]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65000"/>
                </a:schemeClr>
              </a:solidFill>
              <a:ln w="9525">
                <a:solidFill>
                  <a:schemeClr val="accent6">
                    <a:shade val="65000"/>
                  </a:schemeClr>
                </a:solidFill>
              </a:ln>
              <a:effectLst/>
            </c:spPr>
          </c:marker>
          <c:xVal>
            <c:strRef>
              <c:f>Brennstoffrechner!$D$12:$I$12</c:f>
              <c:strCache>
                <c:ptCount val="6"/>
                <c:pt idx="0">
                  <c:v>Gas
(Beispiel 1)</c:v>
                </c:pt>
                <c:pt idx="1">
                  <c:v>Spiritus 
(Beispiel 2)</c:v>
                </c:pt>
                <c:pt idx="2">
                  <c:v>Spiritus
(Dosenkocher)</c:v>
                </c:pt>
                <c:pt idx="3">
                  <c:v>xxx</c:v>
                </c:pt>
                <c:pt idx="4">
                  <c:v>xxx</c:v>
                </c:pt>
                <c:pt idx="5">
                  <c:v>xxx</c:v>
                </c:pt>
              </c:strCache>
            </c:strRef>
          </c:xVal>
          <c:yVal>
            <c:numRef>
              <c:f>Brennstoffrechner!$D$28:$I$28</c:f>
              <c:numCache>
                <c:formatCode>0</c:formatCode>
                <c:ptCount val="6"/>
                <c:pt idx="0">
                  <c:v>1439</c:v>
                </c:pt>
                <c:pt idx="1">
                  <c:v>1836</c:v>
                </c:pt>
                <c:pt idx="2">
                  <c:v>1453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DB-40D2-AF6D-F911FB171D60}"/>
            </c:ext>
          </c:extLst>
        </c:ser>
        <c:ser>
          <c:idx val="1"/>
          <c:order val="1"/>
          <c:tx>
            <c:strRef>
              <c:f>Brennstoffrechner!$C$29</c:f>
              <c:strCache>
                <c:ptCount val="1"/>
                <c:pt idx="0">
                  <c:v>Gesamtgewicht - Ende [g]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Brennstoffrechner!$D$12:$I$12</c:f>
              <c:strCache>
                <c:ptCount val="6"/>
                <c:pt idx="0">
                  <c:v>Gas
(Beispiel 1)</c:v>
                </c:pt>
                <c:pt idx="1">
                  <c:v>Spiritus 
(Beispiel 2)</c:v>
                </c:pt>
                <c:pt idx="2">
                  <c:v>Spiritus
(Dosenkocher)</c:v>
                </c:pt>
                <c:pt idx="3">
                  <c:v>xxx</c:v>
                </c:pt>
                <c:pt idx="4">
                  <c:v>xxx</c:v>
                </c:pt>
                <c:pt idx="5">
                  <c:v>xxx</c:v>
                </c:pt>
              </c:strCache>
            </c:strRef>
          </c:xVal>
          <c:yVal>
            <c:numRef>
              <c:f>Brennstoffrechner!$D$29:$I$29</c:f>
              <c:numCache>
                <c:formatCode>0</c:formatCode>
                <c:ptCount val="6"/>
                <c:pt idx="0">
                  <c:v>823</c:v>
                </c:pt>
                <c:pt idx="1">
                  <c:v>823.99999999999989</c:v>
                </c:pt>
                <c:pt idx="2">
                  <c:v>572.99999999999989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DB-40D2-AF6D-F911FB17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7040"/>
        <c:axId val="367234160"/>
      </c:scatterChart>
      <c:catAx>
        <c:axId val="16584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234160"/>
        <c:crosses val="autoZero"/>
        <c:auto val="1"/>
        <c:lblAlgn val="ctr"/>
        <c:lblOffset val="100"/>
        <c:noMultiLvlLbl val="0"/>
      </c:catAx>
      <c:valAx>
        <c:axId val="36723416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658470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580670325228131E-2"/>
          <c:y val="9.9434992860894925E-2"/>
          <c:w val="0.94141924450071934"/>
          <c:h val="0.79209046947267425"/>
        </c:manualLayout>
      </c:layout>
      <c:barChart>
        <c:barDir val="bar"/>
        <c:grouping val="clustered"/>
        <c:varyColors val="0"/>
        <c:ser>
          <c:idx val="0"/>
          <c:order val="0"/>
          <c:tx>
            <c:v>Energiebedarf [kcal]</c:v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Verpflegungsrechner!$J$44</c:f>
              <c:numCache>
                <c:formatCode>#,##0</c:formatCode>
                <c:ptCount val="1"/>
                <c:pt idx="0">
                  <c:v>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5-40DE-88AD-CA20F767B44A}"/>
            </c:ext>
          </c:extLst>
        </c:ser>
        <c:ser>
          <c:idx val="1"/>
          <c:order val="1"/>
          <c:tx>
            <c:v>Energie gepackt [kcal]</c:v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Verpflegungsrechner!$J$40</c:f>
              <c:numCache>
                <c:formatCode>#,##0</c:formatCode>
                <c:ptCount val="1"/>
                <c:pt idx="0">
                  <c:v>24092.410000000003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5-40DE-88AD-CA20F767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367234552"/>
        <c:axId val="367236120"/>
      </c:barChart>
      <c:catAx>
        <c:axId val="367234552"/>
        <c:scaling>
          <c:orientation val="minMax"/>
        </c:scaling>
        <c:delete val="1"/>
        <c:axPos val="l"/>
        <c:majorTickMark val="out"/>
        <c:minorTickMark val="none"/>
        <c:tickLblPos val="nextTo"/>
        <c:crossAx val="367236120"/>
        <c:crosses val="autoZero"/>
        <c:auto val="1"/>
        <c:lblAlgn val="ctr"/>
        <c:lblOffset val="100"/>
        <c:noMultiLvlLbl val="0"/>
      </c:catAx>
      <c:valAx>
        <c:axId val="367236120"/>
        <c:scaling>
          <c:orientation val="minMax"/>
          <c:min val="0"/>
        </c:scaling>
        <c:delete val="1"/>
        <c:axPos val="b"/>
        <c:numFmt formatCode="#,##0" sourceLinked="1"/>
        <c:majorTickMark val="out"/>
        <c:minorTickMark val="none"/>
        <c:tickLblPos val="nextTo"/>
        <c:crossAx val="367234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39741284470754"/>
          <c:y val="6.2719504997668304E-2"/>
          <c:w val="0.85383337044779983"/>
          <c:h val="0.812523301178233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D2-46D9-A78D-80CFC58B9DA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D2-46D9-A78D-80CFC58B9DA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D2-46D9-A78D-80CFC58B9DA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D2-46D9-A78D-80CFC58B9DA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D2-46D9-A78D-80CFC58B9DA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D2-46D9-A78D-80CFC58B9DA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shade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D2-46D9-A78D-80CFC58B9DA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D2-46D9-A78D-80CFC58B9DA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CD2-46D9-A78D-80CFC58B9D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(Packliste!$B$14,Packliste!$B$28,Packliste!$B$40,Packliste!$B$52,Packliste!$B$60,Packliste!$B$67,Packliste!$B$78,Packliste!$B$87,Packliste!$B$100)</c:f>
              <c:strCache>
                <c:ptCount val="9"/>
                <c:pt idx="0">
                  <c:v>Bekleidung</c:v>
                </c:pt>
                <c:pt idx="1">
                  <c:v>Tourenequipment</c:v>
                </c:pt>
                <c:pt idx="2">
                  <c:v>Elektronik</c:v>
                </c:pt>
                <c:pt idx="3">
                  <c:v>Kochen</c:v>
                </c:pt>
                <c:pt idx="4">
                  <c:v>Rucksack</c:v>
                </c:pt>
                <c:pt idx="5">
                  <c:v>Schlafen</c:v>
                </c:pt>
                <c:pt idx="6">
                  <c:v>Schuhe &amp; Zubehör</c:v>
                </c:pt>
                <c:pt idx="7">
                  <c:v>Sonstiges</c:v>
                </c:pt>
                <c:pt idx="8">
                  <c:v>Verbrauch</c:v>
                </c:pt>
              </c:strCache>
            </c:strRef>
          </c:cat>
          <c:val>
            <c:numRef>
              <c:f>(Packliste!$I$14,Packliste!$I$28,Packliste!$I$40,Packliste!$I$52,Packliste!$I$60,Packliste!$I$67,Packliste!$I$78,Packliste!$I$87,Packliste!$I$100)</c:f>
              <c:numCache>
                <c:formatCode>#,##0</c:formatCode>
                <c:ptCount val="9"/>
                <c:pt idx="0">
                  <c:v>2580</c:v>
                </c:pt>
                <c:pt idx="1">
                  <c:v>0</c:v>
                </c:pt>
                <c:pt idx="2">
                  <c:v>573</c:v>
                </c:pt>
                <c:pt idx="3">
                  <c:v>226</c:v>
                </c:pt>
                <c:pt idx="4">
                  <c:v>1032</c:v>
                </c:pt>
                <c:pt idx="5">
                  <c:v>2993</c:v>
                </c:pt>
                <c:pt idx="6">
                  <c:v>2250</c:v>
                </c:pt>
                <c:pt idx="7">
                  <c:v>456</c:v>
                </c:pt>
                <c:pt idx="8">
                  <c:v>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D2-46D9-A78D-80CFC58B9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27"/>
        <c:axId val="367232200"/>
        <c:axId val="367233376"/>
      </c:barChart>
      <c:catAx>
        <c:axId val="367232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7233376"/>
        <c:crosses val="autoZero"/>
        <c:auto val="1"/>
        <c:lblAlgn val="ctr"/>
        <c:lblOffset val="100"/>
        <c:noMultiLvlLbl val="0"/>
      </c:catAx>
      <c:valAx>
        <c:axId val="36723337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672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522068265393236"/>
          <c:y val="7.0523630747340929E-2"/>
          <c:w val="0.35619181403453087"/>
          <c:h val="0.9294763692526590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49-4E15-A579-E86E2FE2023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49-4E15-A579-E86E2FE20233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A4DF3038-87DB-406A-98C3-A773EBA2A138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[PROZENTSATZ]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49-4E15-A579-E86E2FE20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Tourplaner!$B$58:$B$59</c:f>
              <c:strCache>
                <c:ptCount val="2"/>
                <c:pt idx="0">
                  <c:v>offen</c:v>
                </c:pt>
                <c:pt idx="1">
                  <c:v>erledigt</c:v>
                </c:pt>
              </c:strCache>
            </c:strRef>
          </c:cat>
          <c:val>
            <c:numRef>
              <c:f>Tourplaner!$C$58:$C$59</c:f>
              <c:numCache>
                <c:formatCode>General</c:formatCode>
                <c:ptCount val="2"/>
                <c:pt idx="0">
                  <c:v>22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49-4E15-A579-E86E2FE2023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049-4E15-A579-E86E2FE20233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049-4E15-A579-E86E2FE202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Tourplaner!$B$58:$B$59</c:f>
              <c:strCache>
                <c:ptCount val="2"/>
                <c:pt idx="0">
                  <c:v>offen</c:v>
                </c:pt>
                <c:pt idx="1">
                  <c:v>erledigt</c:v>
                </c:pt>
              </c:strCache>
            </c:strRef>
          </c:cat>
          <c:val>
            <c:numRef>
              <c:f>Tourplaner!$C$58:$C$59</c:f>
              <c:numCache>
                <c:formatCode>General</c:formatCode>
                <c:ptCount val="2"/>
                <c:pt idx="0">
                  <c:v>22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49-4E15-A579-E86E2FE202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857241222010029"/>
          <c:y val="0.57781660483212516"/>
          <c:w val="0.17577159873852519"/>
          <c:h val="0.34549081720248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Gewichtsverteilung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A-4F60-B533-19733AA63B6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(Gepäckliste!#REF!,Gepäckliste!#REF!)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(Gepäckliste!#REF!,Gepäckliste!#REF!)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7A-4F60-B533-19733AA6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232592"/>
        <c:axId val="367237688"/>
      </c:barChart>
      <c:catAx>
        <c:axId val="36723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723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237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7232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858796567017108E-3"/>
          <c:y val="1.9238860551928506E-2"/>
          <c:w val="0.9302595718691653"/>
          <c:h val="0.980761139448071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Packliste!$F$12</c:f>
              <c:strCache>
                <c:ptCount val="1"/>
                <c:pt idx="0">
                  <c:v>im Rucksack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Packliste!$C$14:$C$105</c:f>
              <c:strCache>
                <c:ptCount val="92"/>
                <c:pt idx="1">
                  <c:v>Unterhose lang</c:v>
                </c:pt>
                <c:pt idx="2">
                  <c:v>Socken</c:v>
                </c:pt>
                <c:pt idx="3">
                  <c:v>Unterhose Merino</c:v>
                </c:pt>
                <c:pt idx="4">
                  <c:v>Daunenjacke</c:v>
                </c:pt>
                <c:pt idx="5">
                  <c:v>Shirt Merino</c:v>
                </c:pt>
                <c:pt idx="6">
                  <c:v>Regenhose Bergans</c:v>
                </c:pt>
                <c:pt idx="7">
                  <c:v>Zip-Hose (ohne/mit 220g/320g)</c:v>
                </c:pt>
                <c:pt idx="8">
                  <c:v>2,5 lagig</c:v>
                </c:pt>
                <c:pt idx="9">
                  <c:v>Hardshell 3lagig</c:v>
                </c:pt>
                <c:pt idx="10">
                  <c:v>Stoff</c:v>
                </c:pt>
                <c:pt idx="11">
                  <c:v>Schlauchtuch</c:v>
                </c:pt>
                <c:pt idx="13">
                  <c:v>Hut</c:v>
                </c:pt>
                <c:pt idx="27">
                  <c:v>Kompaktkamera 1"-Sensor</c:v>
                </c:pt>
                <c:pt idx="28">
                  <c:v>Ultra Pod</c:v>
                </c:pt>
                <c:pt idx="29">
                  <c:v>Tasche</c:v>
                </c:pt>
                <c:pt idx="30">
                  <c:v>Akku inkl. Dose</c:v>
                </c:pt>
                <c:pt idx="31">
                  <c:v>Brillenputztuch</c:v>
                </c:pt>
                <c:pt idx="32">
                  <c:v>SD mit Dose</c:v>
                </c:pt>
                <c:pt idx="33">
                  <c:v>eTrex 30x</c:v>
                </c:pt>
                <c:pt idx="34">
                  <c:v>Funktionsuhr</c:v>
                </c:pt>
                <c:pt idx="35">
                  <c:v>e-LITE</c:v>
                </c:pt>
                <c:pt idx="36">
                  <c:v>10000 mAh Powerbank</c:v>
                </c:pt>
                <c:pt idx="37">
                  <c:v>Compact Handy</c:v>
                </c:pt>
                <c:pt idx="39">
                  <c:v>Löffel aus Lexan</c:v>
                </c:pt>
                <c:pt idx="40">
                  <c:v>Mini</c:v>
                </c:pt>
                <c:pt idx="41">
                  <c:v>Gaskocher</c:v>
                </c:pt>
                <c:pt idx="42">
                  <c:v>Dosenkocher inkl. Topfständer</c:v>
                </c:pt>
                <c:pt idx="43">
                  <c:v>Titan Topf 550</c:v>
                </c:pt>
                <c:pt idx="44">
                  <c:v>2l (Platypus)</c:v>
                </c:pt>
                <c:pt idx="45">
                  <c:v>2l Trinksysem (Source)</c:v>
                </c:pt>
                <c:pt idx="47">
                  <c:v>1l Ziplock</c:v>
                </c:pt>
                <c:pt idx="48">
                  <c:v>4l (Rollverschluß)</c:v>
                </c:pt>
                <c:pt idx="49">
                  <c:v>Rucksackliner (Folie)</c:v>
                </c:pt>
                <c:pt idx="50">
                  <c:v>30l mit Rollverschluß</c:v>
                </c:pt>
                <c:pt idx="51">
                  <c:v>Bergans Helium 55l</c:v>
                </c:pt>
                <c:pt idx="54">
                  <c:v>Ultralight</c:v>
                </c:pt>
                <c:pt idx="55">
                  <c:v>Relags Lightweight (R 0,25)</c:v>
                </c:pt>
                <c:pt idx="56">
                  <c:v>TAR NeoAir X-Lite (R3,2)</c:v>
                </c:pt>
                <c:pt idx="57">
                  <c:v>Seideninlet</c:v>
                </c:pt>
                <c:pt idx="58">
                  <c:v>Daune Sommer</c:v>
                </c:pt>
                <c:pt idx="59">
                  <c:v>Daune 3 Jahreszeiten</c:v>
                </c:pt>
                <c:pt idx="60">
                  <c:v>Sandhering</c:v>
                </c:pt>
                <c:pt idx="61">
                  <c:v>Big Sky Chinook</c:v>
                </c:pt>
                <c:pt idx="62">
                  <c:v>Hilleberg Unna</c:v>
                </c:pt>
                <c:pt idx="63">
                  <c:v>Tarptent Notch</c:v>
                </c:pt>
                <c:pt idx="65">
                  <c:v>Meindl Island MFS</c:v>
                </c:pt>
                <c:pt idx="66">
                  <c:v>Meindl</c:v>
                </c:pt>
                <c:pt idx="67">
                  <c:v>Snowchains</c:v>
                </c:pt>
                <c:pt idx="68">
                  <c:v>-</c:v>
                </c:pt>
                <c:pt idx="69">
                  <c:v>Badelatschen</c:v>
                </c:pt>
                <c:pt idx="70">
                  <c:v>Hüttenschuhe</c:v>
                </c:pt>
                <c:pt idx="71">
                  <c:v>Crocs</c:v>
                </c:pt>
                <c:pt idx="72">
                  <c:v>Teleskopstöcke</c:v>
                </c:pt>
                <c:pt idx="74">
                  <c:v>Päckchen</c:v>
                </c:pt>
                <c:pt idx="75">
                  <c:v>auch in Landeswährung</c:v>
                </c:pt>
                <c:pt idx="76">
                  <c:v>Papiertaschentücher 10 St.</c:v>
                </c:pt>
                <c:pt idx="77">
                  <c:v>Klopapier</c:v>
                </c:pt>
                <c:pt idx="78">
                  <c:v>Mikrofaser-Handtuch</c:v>
                </c:pt>
                <c:pt idx="79">
                  <c:v>Waschzeug inkl. Sonnencreme</c:v>
                </c:pt>
                <c:pt idx="80">
                  <c:v>Auto + Haustür</c:v>
                </c:pt>
                <c:pt idx="81">
                  <c:v>Ohrstöpsel</c:v>
                </c:pt>
                <c:pt idx="82">
                  <c:v>je A4-Seite</c:v>
                </c:pt>
                <c:pt idx="83">
                  <c:v>Sonnenbrillenaufsatz mit Etui</c:v>
                </c:pt>
                <c:pt idx="84">
                  <c:v>Wanderkarte</c:v>
                </c:pt>
                <c:pt idx="85">
                  <c:v>Reiseführer</c:v>
                </c:pt>
                <c:pt idx="87">
                  <c:v>1l</c:v>
                </c:pt>
                <c:pt idx="88">
                  <c:v>100g-Kartusche</c:v>
                </c:pt>
                <c:pt idx="89">
                  <c:v>220g-Kartusche</c:v>
                </c:pt>
                <c:pt idx="90">
                  <c:v>300ml in Kunststoffflasche</c:v>
                </c:pt>
                <c:pt idx="91">
                  <c:v>pro Tag</c:v>
                </c:pt>
              </c:strCache>
            </c:strRef>
          </c:cat>
          <c:val>
            <c:numRef>
              <c:f>Packliste!$F$14:$F$105</c:f>
              <c:numCache>
                <c:formatCode>#,##0</c:formatCode>
                <c:ptCount val="92"/>
                <c:pt idx="0">
                  <c:v>1951</c:v>
                </c:pt>
                <c:pt idx="1">
                  <c:v>0</c:v>
                </c:pt>
                <c:pt idx="2">
                  <c:v>134</c:v>
                </c:pt>
                <c:pt idx="3">
                  <c:v>90</c:v>
                </c:pt>
                <c:pt idx="4">
                  <c:v>330</c:v>
                </c:pt>
                <c:pt idx="5">
                  <c:v>254</c:v>
                </c:pt>
                <c:pt idx="6">
                  <c:v>186</c:v>
                </c:pt>
                <c:pt idx="7">
                  <c:v>320</c:v>
                </c:pt>
                <c:pt idx="8">
                  <c:v>0</c:v>
                </c:pt>
                <c:pt idx="9">
                  <c:v>514</c:v>
                </c:pt>
                <c:pt idx="10">
                  <c:v>0</c:v>
                </c:pt>
                <c:pt idx="11">
                  <c:v>57</c:v>
                </c:pt>
                <c:pt idx="12">
                  <c:v>66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512</c:v>
                </c:pt>
                <c:pt idx="27">
                  <c:v>263</c:v>
                </c:pt>
                <c:pt idx="28">
                  <c:v>0</c:v>
                </c:pt>
                <c:pt idx="29">
                  <c:v>49</c:v>
                </c:pt>
                <c:pt idx="30">
                  <c:v>31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0</c:v>
                </c:pt>
                <c:pt idx="35">
                  <c:v>28</c:v>
                </c:pt>
                <c:pt idx="36">
                  <c:v>0</c:v>
                </c:pt>
                <c:pt idx="37">
                  <c:v>137</c:v>
                </c:pt>
                <c:pt idx="38">
                  <c:v>226</c:v>
                </c:pt>
                <c:pt idx="39">
                  <c:v>11</c:v>
                </c:pt>
                <c:pt idx="40">
                  <c:v>9</c:v>
                </c:pt>
                <c:pt idx="41">
                  <c:v>25</c:v>
                </c:pt>
                <c:pt idx="42">
                  <c:v>0</c:v>
                </c:pt>
                <c:pt idx="43">
                  <c:v>71</c:v>
                </c:pt>
                <c:pt idx="44">
                  <c:v>0</c:v>
                </c:pt>
                <c:pt idx="45">
                  <c:v>110</c:v>
                </c:pt>
                <c:pt idx="46">
                  <c:v>1032</c:v>
                </c:pt>
                <c:pt idx="47">
                  <c:v>12</c:v>
                </c:pt>
                <c:pt idx="48">
                  <c:v>0</c:v>
                </c:pt>
                <c:pt idx="49">
                  <c:v>20</c:v>
                </c:pt>
                <c:pt idx="50">
                  <c:v>0</c:v>
                </c:pt>
                <c:pt idx="51">
                  <c:v>1000</c:v>
                </c:pt>
                <c:pt idx="52">
                  <c:v>0</c:v>
                </c:pt>
                <c:pt idx="53">
                  <c:v>2993</c:v>
                </c:pt>
                <c:pt idx="54">
                  <c:v>108</c:v>
                </c:pt>
                <c:pt idx="55">
                  <c:v>0</c:v>
                </c:pt>
                <c:pt idx="56">
                  <c:v>350</c:v>
                </c:pt>
                <c:pt idx="57">
                  <c:v>0</c:v>
                </c:pt>
                <c:pt idx="58">
                  <c:v>0</c:v>
                </c:pt>
                <c:pt idx="59">
                  <c:v>1090</c:v>
                </c:pt>
                <c:pt idx="60">
                  <c:v>0</c:v>
                </c:pt>
                <c:pt idx="61">
                  <c:v>1445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456</c:v>
                </c:pt>
                <c:pt idx="74">
                  <c:v>45</c:v>
                </c:pt>
                <c:pt idx="75">
                  <c:v>50</c:v>
                </c:pt>
                <c:pt idx="76">
                  <c:v>35</c:v>
                </c:pt>
                <c:pt idx="77">
                  <c:v>22</c:v>
                </c:pt>
                <c:pt idx="78">
                  <c:v>22</c:v>
                </c:pt>
                <c:pt idx="79">
                  <c:v>124</c:v>
                </c:pt>
                <c:pt idx="80">
                  <c:v>82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75</c:v>
                </c:pt>
                <c:pt idx="85">
                  <c:v>0</c:v>
                </c:pt>
                <c:pt idx="86">
                  <c:v>5339</c:v>
                </c:pt>
                <c:pt idx="87">
                  <c:v>2000</c:v>
                </c:pt>
                <c:pt idx="88">
                  <c:v>189</c:v>
                </c:pt>
                <c:pt idx="89">
                  <c:v>0</c:v>
                </c:pt>
                <c:pt idx="90">
                  <c:v>0</c:v>
                </c:pt>
                <c:pt idx="9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7-404D-AC05-A2BEAFF54826}"/>
            </c:ext>
          </c:extLst>
        </c:ser>
        <c:ser>
          <c:idx val="1"/>
          <c:order val="1"/>
          <c:tx>
            <c:strRef>
              <c:f>Packliste!$H$12</c:f>
              <c:strCache>
                <c:ptCount val="1"/>
                <c:pt idx="0">
                  <c:v>am Körper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Packliste!$C$14:$C$105</c:f>
              <c:strCache>
                <c:ptCount val="92"/>
                <c:pt idx="1">
                  <c:v>Unterhose lang</c:v>
                </c:pt>
                <c:pt idx="2">
                  <c:v>Socken</c:v>
                </c:pt>
                <c:pt idx="3">
                  <c:v>Unterhose Merino</c:v>
                </c:pt>
                <c:pt idx="4">
                  <c:v>Daunenjacke</c:v>
                </c:pt>
                <c:pt idx="5">
                  <c:v>Shirt Merino</c:v>
                </c:pt>
                <c:pt idx="6">
                  <c:v>Regenhose Bergans</c:v>
                </c:pt>
                <c:pt idx="7">
                  <c:v>Zip-Hose (ohne/mit 220g/320g)</c:v>
                </c:pt>
                <c:pt idx="8">
                  <c:v>2,5 lagig</c:v>
                </c:pt>
                <c:pt idx="9">
                  <c:v>Hardshell 3lagig</c:v>
                </c:pt>
                <c:pt idx="10">
                  <c:v>Stoff</c:v>
                </c:pt>
                <c:pt idx="11">
                  <c:v>Schlauchtuch</c:v>
                </c:pt>
                <c:pt idx="13">
                  <c:v>Hut</c:v>
                </c:pt>
                <c:pt idx="27">
                  <c:v>Kompaktkamera 1"-Sensor</c:v>
                </c:pt>
                <c:pt idx="28">
                  <c:v>Ultra Pod</c:v>
                </c:pt>
                <c:pt idx="29">
                  <c:v>Tasche</c:v>
                </c:pt>
                <c:pt idx="30">
                  <c:v>Akku inkl. Dose</c:v>
                </c:pt>
                <c:pt idx="31">
                  <c:v>Brillenputztuch</c:v>
                </c:pt>
                <c:pt idx="32">
                  <c:v>SD mit Dose</c:v>
                </c:pt>
                <c:pt idx="33">
                  <c:v>eTrex 30x</c:v>
                </c:pt>
                <c:pt idx="34">
                  <c:v>Funktionsuhr</c:v>
                </c:pt>
                <c:pt idx="35">
                  <c:v>e-LITE</c:v>
                </c:pt>
                <c:pt idx="36">
                  <c:v>10000 mAh Powerbank</c:v>
                </c:pt>
                <c:pt idx="37">
                  <c:v>Compact Handy</c:v>
                </c:pt>
                <c:pt idx="39">
                  <c:v>Löffel aus Lexan</c:v>
                </c:pt>
                <c:pt idx="40">
                  <c:v>Mini</c:v>
                </c:pt>
                <c:pt idx="41">
                  <c:v>Gaskocher</c:v>
                </c:pt>
                <c:pt idx="42">
                  <c:v>Dosenkocher inkl. Topfständer</c:v>
                </c:pt>
                <c:pt idx="43">
                  <c:v>Titan Topf 550</c:v>
                </c:pt>
                <c:pt idx="44">
                  <c:v>2l (Platypus)</c:v>
                </c:pt>
                <c:pt idx="45">
                  <c:v>2l Trinksysem (Source)</c:v>
                </c:pt>
                <c:pt idx="47">
                  <c:v>1l Ziplock</c:v>
                </c:pt>
                <c:pt idx="48">
                  <c:v>4l (Rollverschluß)</c:v>
                </c:pt>
                <c:pt idx="49">
                  <c:v>Rucksackliner (Folie)</c:v>
                </c:pt>
                <c:pt idx="50">
                  <c:v>30l mit Rollverschluß</c:v>
                </c:pt>
                <c:pt idx="51">
                  <c:v>Bergans Helium 55l</c:v>
                </c:pt>
                <c:pt idx="54">
                  <c:v>Ultralight</c:v>
                </c:pt>
                <c:pt idx="55">
                  <c:v>Relags Lightweight (R 0,25)</c:v>
                </c:pt>
                <c:pt idx="56">
                  <c:v>TAR NeoAir X-Lite (R3,2)</c:v>
                </c:pt>
                <c:pt idx="57">
                  <c:v>Seideninlet</c:v>
                </c:pt>
                <c:pt idx="58">
                  <c:v>Daune Sommer</c:v>
                </c:pt>
                <c:pt idx="59">
                  <c:v>Daune 3 Jahreszeiten</c:v>
                </c:pt>
                <c:pt idx="60">
                  <c:v>Sandhering</c:v>
                </c:pt>
                <c:pt idx="61">
                  <c:v>Big Sky Chinook</c:v>
                </c:pt>
                <c:pt idx="62">
                  <c:v>Hilleberg Unna</c:v>
                </c:pt>
                <c:pt idx="63">
                  <c:v>Tarptent Notch</c:v>
                </c:pt>
                <c:pt idx="65">
                  <c:v>Meindl Island MFS</c:v>
                </c:pt>
                <c:pt idx="66">
                  <c:v>Meindl</c:v>
                </c:pt>
                <c:pt idx="67">
                  <c:v>Snowchains</c:v>
                </c:pt>
                <c:pt idx="68">
                  <c:v>-</c:v>
                </c:pt>
                <c:pt idx="69">
                  <c:v>Badelatschen</c:v>
                </c:pt>
                <c:pt idx="70">
                  <c:v>Hüttenschuhe</c:v>
                </c:pt>
                <c:pt idx="71">
                  <c:v>Crocs</c:v>
                </c:pt>
                <c:pt idx="72">
                  <c:v>Teleskopstöcke</c:v>
                </c:pt>
                <c:pt idx="74">
                  <c:v>Päckchen</c:v>
                </c:pt>
                <c:pt idx="75">
                  <c:v>auch in Landeswährung</c:v>
                </c:pt>
                <c:pt idx="76">
                  <c:v>Papiertaschentücher 10 St.</c:v>
                </c:pt>
                <c:pt idx="77">
                  <c:v>Klopapier</c:v>
                </c:pt>
                <c:pt idx="78">
                  <c:v>Mikrofaser-Handtuch</c:v>
                </c:pt>
                <c:pt idx="79">
                  <c:v>Waschzeug inkl. Sonnencreme</c:v>
                </c:pt>
                <c:pt idx="80">
                  <c:v>Auto + Haustür</c:v>
                </c:pt>
                <c:pt idx="81">
                  <c:v>Ohrstöpsel</c:v>
                </c:pt>
                <c:pt idx="82">
                  <c:v>je A4-Seite</c:v>
                </c:pt>
                <c:pt idx="83">
                  <c:v>Sonnenbrillenaufsatz mit Etui</c:v>
                </c:pt>
                <c:pt idx="84">
                  <c:v>Wanderkarte</c:v>
                </c:pt>
                <c:pt idx="85">
                  <c:v>Reiseführer</c:v>
                </c:pt>
                <c:pt idx="87">
                  <c:v>1l</c:v>
                </c:pt>
                <c:pt idx="88">
                  <c:v>100g-Kartusche</c:v>
                </c:pt>
                <c:pt idx="89">
                  <c:v>220g-Kartusche</c:v>
                </c:pt>
                <c:pt idx="90">
                  <c:v>300ml in Kunststoffflasche</c:v>
                </c:pt>
                <c:pt idx="91">
                  <c:v>pro Tag</c:v>
                </c:pt>
              </c:strCache>
            </c:strRef>
          </c:cat>
          <c:val>
            <c:numRef>
              <c:f>Packliste!$H$14:$H$105</c:f>
              <c:numCache>
                <c:formatCode>#,##0</c:formatCode>
                <c:ptCount val="92"/>
                <c:pt idx="0">
                  <c:v>629</c:v>
                </c:pt>
                <c:pt idx="1">
                  <c:v>0</c:v>
                </c:pt>
                <c:pt idx="2">
                  <c:v>67</c:v>
                </c:pt>
                <c:pt idx="3">
                  <c:v>45</c:v>
                </c:pt>
                <c:pt idx="4">
                  <c:v>0</c:v>
                </c:pt>
                <c:pt idx="5">
                  <c:v>127</c:v>
                </c:pt>
                <c:pt idx="6">
                  <c:v>0</c:v>
                </c:pt>
                <c:pt idx="7">
                  <c:v>320</c:v>
                </c:pt>
                <c:pt idx="8">
                  <c:v>0</c:v>
                </c:pt>
                <c:pt idx="9">
                  <c:v>0</c:v>
                </c:pt>
                <c:pt idx="10">
                  <c:v>26</c:v>
                </c:pt>
                <c:pt idx="11">
                  <c:v>0</c:v>
                </c:pt>
                <c:pt idx="12">
                  <c:v>0</c:v>
                </c:pt>
                <c:pt idx="13">
                  <c:v>44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2250</c:v>
                </c:pt>
                <c:pt idx="65">
                  <c:v>1760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490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7-404D-AC05-A2BEAFF54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236512"/>
        <c:axId val="367235336"/>
      </c:barChart>
      <c:catAx>
        <c:axId val="36723651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67235336"/>
        <c:crosses val="autoZero"/>
        <c:auto val="1"/>
        <c:lblAlgn val="ctr"/>
        <c:lblOffset val="100"/>
        <c:noMultiLvlLbl val="0"/>
      </c:catAx>
      <c:valAx>
        <c:axId val="3672353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23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7E1D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7E1D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0.26394058996113351"/>
          <c:y val="3.4941952723211824E-3"/>
          <c:w val="0.49626975773313342"/>
          <c:h val="1.2003417642079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09849763359755E-2"/>
          <c:y val="6.2719504997668304E-2"/>
          <c:w val="0.48351249150637798"/>
          <c:h val="0.812523301178233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9-4CE7-AEBE-B63EB3AD12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69-4CE7-AEBE-B63EB3AD12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69-4CE7-AEBE-B63EB3AD12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9-4CE7-AEBE-B63EB3AD12C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9-4CE7-AEBE-B63EB3AD12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69-4CE7-AEBE-B63EB3AD12C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shade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69-4CE7-AEBE-B63EB3AD12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69-4CE7-AEBE-B63EB3AD12C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69-4CE7-AEBE-B63EB3AD12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(Packliste!$B$14,Packliste!$B$28,Packliste!$B$40,Packliste!$B$52,Packliste!$B$60,Packliste!$B$67,Packliste!$B$78,Packliste!$B$87,Packliste!$B$100)</c:f>
              <c:strCache>
                <c:ptCount val="9"/>
                <c:pt idx="0">
                  <c:v>Bekleidung</c:v>
                </c:pt>
                <c:pt idx="1">
                  <c:v>Tourenequipment</c:v>
                </c:pt>
                <c:pt idx="2">
                  <c:v>Elektronik</c:v>
                </c:pt>
                <c:pt idx="3">
                  <c:v>Kochen</c:v>
                </c:pt>
                <c:pt idx="4">
                  <c:v>Rucksack</c:v>
                </c:pt>
                <c:pt idx="5">
                  <c:v>Schlafen</c:v>
                </c:pt>
                <c:pt idx="6">
                  <c:v>Schuhe &amp; Zubehör</c:v>
                </c:pt>
                <c:pt idx="7">
                  <c:v>Sonstiges</c:v>
                </c:pt>
                <c:pt idx="8">
                  <c:v>Verbrauch</c:v>
                </c:pt>
              </c:strCache>
            </c:strRef>
          </c:cat>
          <c:val>
            <c:numRef>
              <c:f>(Packliste!$I$14,Packliste!$I$28,Packliste!$I$40,Packliste!$I$52,Packliste!$I$60,Packliste!$I$67,Packliste!$I$78,Packliste!$I$87,Packliste!$I$100)</c:f>
              <c:numCache>
                <c:formatCode>#,##0</c:formatCode>
                <c:ptCount val="9"/>
                <c:pt idx="0">
                  <c:v>2580</c:v>
                </c:pt>
                <c:pt idx="1">
                  <c:v>0</c:v>
                </c:pt>
                <c:pt idx="2">
                  <c:v>573</c:v>
                </c:pt>
                <c:pt idx="3">
                  <c:v>226</c:v>
                </c:pt>
                <c:pt idx="4">
                  <c:v>1032</c:v>
                </c:pt>
                <c:pt idx="5">
                  <c:v>2993</c:v>
                </c:pt>
                <c:pt idx="6">
                  <c:v>2250</c:v>
                </c:pt>
                <c:pt idx="7">
                  <c:v>456</c:v>
                </c:pt>
                <c:pt idx="8">
                  <c:v>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69-4CE7-AEBE-B63EB3AD1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27"/>
        <c:axId val="367231416"/>
        <c:axId val="367233768"/>
      </c:barChart>
      <c:catAx>
        <c:axId val="367231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7233768"/>
        <c:crosses val="autoZero"/>
        <c:auto val="1"/>
        <c:lblAlgn val="ctr"/>
        <c:lblOffset val="100"/>
        <c:noMultiLvlLbl val="0"/>
      </c:catAx>
      <c:valAx>
        <c:axId val="36723376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6723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847760812896975"/>
          <c:y val="0.36505721944067726"/>
          <c:w val="0.41988461803971017"/>
          <c:h val="0.54585288474689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42554570878334E-2"/>
          <c:y val="7.4538194444444442E-2"/>
          <c:w val="0.33557763307132399"/>
          <c:h val="0.853708333333333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0-46F2-A7F1-AB308AC01A7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0-46F2-A7F1-AB308AC01A74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0-46F2-A7F1-AB308AC01A7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0-46F2-A7F1-AB308AC01A7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0-46F2-A7F1-AB308AC01A7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0-46F2-A7F1-AB308AC01A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(Packliste!$B$2,Packliste!$B$3,Packliste!$B$5)</c:f>
              <c:strCache>
                <c:ptCount val="3"/>
                <c:pt idx="0">
                  <c:v>Basisgewicht</c:v>
                </c:pt>
                <c:pt idx="1">
                  <c:v>Verbrauch</c:v>
                </c:pt>
                <c:pt idx="2">
                  <c:v>am Körper</c:v>
                </c:pt>
              </c:strCache>
            </c:strRef>
          </c:cat>
          <c:val>
            <c:numRef>
              <c:f>(Packliste!$C$2,Packliste!$C$3,Packliste!$C$5)</c:f>
              <c:numCache>
                <c:formatCode>#,##0</c:formatCode>
                <c:ptCount val="3"/>
                <c:pt idx="0">
                  <c:v>7170</c:v>
                </c:pt>
                <c:pt idx="1">
                  <c:v>5339</c:v>
                </c:pt>
                <c:pt idx="2">
                  <c:v>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F0-46F2-A7F1-AB308AC01A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269543510818192"/>
          <c:y val="0.26646736111111108"/>
          <c:w val="0.45844138947442081"/>
          <c:h val="0.47605414733206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Gewichtsverteilung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C7-4D96-9823-B0A48D2FC3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(Gepäckliste!#REF!,Gepäckliste!#REF!)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(Gepäckliste!#REF!,Gepäckliste!#REF!)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C7-4D96-9823-B0A48D2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232592"/>
        <c:axId val="367237688"/>
      </c:barChart>
      <c:catAx>
        <c:axId val="36723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723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237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7232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8526947790836E-2"/>
          <c:y val="1.7457071112414926E-2"/>
          <c:w val="0.83545616902052866"/>
          <c:h val="0.612297966164014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88-4BAE-B2FD-F6D94734288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88-4BAE-B2FD-F6D94734288F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88-4BAE-B2FD-F6D94734288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8-4BAE-B2FD-F6D94734288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8-4BAE-B2FD-F6D94734288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8-4BAE-B2FD-F6D947342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'Packliste (2 Personen)'!$B$6:$B$8</c:f>
              <c:strCache>
                <c:ptCount val="3"/>
                <c:pt idx="0">
                  <c:v>Basisgewicht</c:v>
                </c:pt>
                <c:pt idx="1">
                  <c:v>Verbrauch</c:v>
                </c:pt>
                <c:pt idx="2">
                  <c:v>am Körper</c:v>
                </c:pt>
              </c:strCache>
            </c:strRef>
          </c:cat>
          <c:val>
            <c:numRef>
              <c:f>'Packliste (2 Personen)'!$C$6:$C$8</c:f>
              <c:numCache>
                <c:formatCode>#,##0</c:formatCode>
                <c:ptCount val="3"/>
                <c:pt idx="0">
                  <c:v>8942</c:v>
                </c:pt>
                <c:pt idx="1">
                  <c:v>4850</c:v>
                </c:pt>
                <c:pt idx="2">
                  <c:v>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88-4BAE-B2FD-F6D9473428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47704988500448E-2"/>
          <c:y val="0.69089331787452246"/>
          <c:w val="0.87080008676342402"/>
          <c:h val="0.26175891185687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69559595393228E-2"/>
          <c:y val="5.5361528215951965E-2"/>
          <c:w val="0.89045510262073102"/>
          <c:h val="0.5683092700243678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D-4F6A-AA09-3722478CC6F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D-4F6A-AA09-3722478CC6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D-4F6A-AA09-3722478CC6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D-4F6A-AA09-3722478CC6F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D-4F6A-AA09-3722478CC6F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2D-4F6A-AA09-3722478CC6F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shade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2D-4F6A-AA09-3722478CC6F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E2D-4F6A-AA09-3722478CC6F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E2D-4F6A-AA09-3722478CC6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('Packliste (2 Personen)'!$B$17,'Packliste (2 Personen)'!$B$32,'Packliste (2 Personen)'!$B$38,'Packliste (2 Personen)'!$B$50,'Packliste (2 Personen)'!$B$59,'Packliste (2 Personen)'!$B$66,'Packliste (2 Personen)'!$B$75,'Packliste (2 Personen)'!$B$84,'Packliste (2 Personen)'!$B$97)</c:f>
              <c:strCache>
                <c:ptCount val="9"/>
                <c:pt idx="0">
                  <c:v>Bekleidung</c:v>
                </c:pt>
                <c:pt idx="1">
                  <c:v>Tourenequipment</c:v>
                </c:pt>
                <c:pt idx="2">
                  <c:v>Elektronik</c:v>
                </c:pt>
                <c:pt idx="3">
                  <c:v>Kochen</c:v>
                </c:pt>
                <c:pt idx="4">
                  <c:v>Rucksack</c:v>
                </c:pt>
                <c:pt idx="5">
                  <c:v>Schlafen</c:v>
                </c:pt>
                <c:pt idx="6">
                  <c:v>Schuhe &amp; Zubehör</c:v>
                </c:pt>
                <c:pt idx="7">
                  <c:v>Sonstiges</c:v>
                </c:pt>
                <c:pt idx="8">
                  <c:v>Verbrauch</c:v>
                </c:pt>
              </c:strCache>
            </c:strRef>
          </c:cat>
          <c:val>
            <c:numRef>
              <c:f>('Packliste (2 Personen)'!$H$17,'Packliste (2 Personen)'!$H$32,'Packliste (2 Personen)'!$H$38,'Packliste (2 Personen)'!$H$50,'Packliste (2 Personen)'!$H$59,'Packliste (2 Personen)'!$H$66,'Packliste (2 Personen)'!$H$75,'Packliste (2 Personen)'!$H$84,'Packliste (2 Personen)'!$H$97)</c:f>
              <c:numCache>
                <c:formatCode>#,##0</c:formatCode>
                <c:ptCount val="9"/>
                <c:pt idx="0">
                  <c:v>2758</c:v>
                </c:pt>
                <c:pt idx="1">
                  <c:v>0</c:v>
                </c:pt>
                <c:pt idx="2">
                  <c:v>573</c:v>
                </c:pt>
                <c:pt idx="3">
                  <c:v>460</c:v>
                </c:pt>
                <c:pt idx="4">
                  <c:v>1261</c:v>
                </c:pt>
                <c:pt idx="5">
                  <c:v>4388</c:v>
                </c:pt>
                <c:pt idx="6">
                  <c:v>2250</c:v>
                </c:pt>
                <c:pt idx="7">
                  <c:v>192</c:v>
                </c:pt>
                <c:pt idx="8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E2D-4F6A-AA09-3722478CC6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7231416"/>
        <c:axId val="367233768"/>
      </c:barChart>
      <c:catAx>
        <c:axId val="36723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233768"/>
        <c:crosses val="autoZero"/>
        <c:auto val="1"/>
        <c:lblAlgn val="ctr"/>
        <c:lblOffset val="100"/>
        <c:noMultiLvlLbl val="0"/>
      </c:catAx>
      <c:valAx>
        <c:axId val="3672337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6723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Gewichtsverteilung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6C-4998-B18D-9AB654E0498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(Gepäckliste!#REF!,Gepäckliste!#REF!)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(Gepäckliste!#REF!,Gepäckliste!#REF!)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86C-4998-B18D-9AB654E04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232592"/>
        <c:axId val="367237688"/>
      </c:barChart>
      <c:catAx>
        <c:axId val="36723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723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237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7232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8526947790836E-2"/>
          <c:y val="1.7457071112414926E-2"/>
          <c:w val="0.83545616902052866"/>
          <c:h val="0.612297966164014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3-4B39-ADA0-1C55BEAB3B7E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73-4B39-ADA0-1C55BEAB3B7E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73-4B39-ADA0-1C55BEAB3B7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3-4B39-ADA0-1C55BEAB3B7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3-4B39-ADA0-1C55BEAB3B7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3-4B39-ADA0-1C55BEAB3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'Packliste (2 Personen)'!$B$6:$B$8</c:f>
              <c:strCache>
                <c:ptCount val="3"/>
                <c:pt idx="0">
                  <c:v>Basisgewicht</c:v>
                </c:pt>
                <c:pt idx="1">
                  <c:v>Verbrauch</c:v>
                </c:pt>
                <c:pt idx="2">
                  <c:v>am Körper</c:v>
                </c:pt>
              </c:strCache>
            </c:strRef>
          </c:cat>
          <c:val>
            <c:numRef>
              <c:f>'Packliste (2 Personen)'!$K$6:$K$8</c:f>
              <c:numCache>
                <c:formatCode>#,##0</c:formatCode>
                <c:ptCount val="3"/>
                <c:pt idx="0">
                  <c:v>5360</c:v>
                </c:pt>
                <c:pt idx="1">
                  <c:v>4510</c:v>
                </c:pt>
                <c:pt idx="2">
                  <c:v>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73-4B39-ADA0-1C55BEAB3B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409112992781792E-2"/>
          <c:y val="0.70126269636500216"/>
          <c:w val="0.8100474779636313"/>
          <c:h val="0.26175891185687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69559595393228E-2"/>
          <c:y val="5.5361528215951965E-2"/>
          <c:w val="0.89045510262073102"/>
          <c:h val="0.5683092700243678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9D-4729-929A-F418568A87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9D-4729-929A-F418568A87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9D-4729-929A-F418568A87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9D-4729-929A-F418568A87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9D-4729-929A-F418568A873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9D-4729-929A-F418568A873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shade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9D-4729-929A-F418568A873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19D-4729-929A-F418568A873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19D-4729-929A-F418568A8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('Packliste (2 Personen)'!$B$17,'Packliste (2 Personen)'!$B$32,'Packliste (2 Personen)'!$B$38,'Packliste (2 Personen)'!$B$50,'Packliste (2 Personen)'!$B$59,'Packliste (2 Personen)'!$B$66,'Packliste (2 Personen)'!$B$75,'Packliste (2 Personen)'!$B$84,'Packliste (2 Personen)'!$B$97)</c:f>
              <c:strCache>
                <c:ptCount val="9"/>
                <c:pt idx="0">
                  <c:v>Bekleidung</c:v>
                </c:pt>
                <c:pt idx="1">
                  <c:v>Tourenequipment</c:v>
                </c:pt>
                <c:pt idx="2">
                  <c:v>Elektronik</c:v>
                </c:pt>
                <c:pt idx="3">
                  <c:v>Kochen</c:v>
                </c:pt>
                <c:pt idx="4">
                  <c:v>Rucksack</c:v>
                </c:pt>
                <c:pt idx="5">
                  <c:v>Schlafen</c:v>
                </c:pt>
                <c:pt idx="6">
                  <c:v>Schuhe &amp; Zubehör</c:v>
                </c:pt>
                <c:pt idx="7">
                  <c:v>Sonstiges</c:v>
                </c:pt>
                <c:pt idx="8">
                  <c:v>Verbrauch</c:v>
                </c:pt>
              </c:strCache>
            </c:strRef>
          </c:cat>
          <c:val>
            <c:numRef>
              <c:f>('Packliste (2 Personen)'!$P$17,'Packliste (2 Personen)'!$P$32,'Packliste (2 Personen)'!$P$38,'Packliste (2 Personen)'!$P$50,'Packliste (2 Personen)'!$P$59,'Packliste (2 Personen)'!$P$66,'Packliste (2 Personen)'!$P$75,'Packliste (2 Personen)'!$P$84,'Packliste (2 Personen)'!$P$97)</c:f>
              <c:numCache>
                <c:formatCode>#,##0</c:formatCode>
                <c:ptCount val="9"/>
                <c:pt idx="0">
                  <c:v>2701</c:v>
                </c:pt>
                <c:pt idx="1">
                  <c:v>0</c:v>
                </c:pt>
                <c:pt idx="2">
                  <c:v>226</c:v>
                </c:pt>
                <c:pt idx="3">
                  <c:v>196</c:v>
                </c:pt>
                <c:pt idx="4">
                  <c:v>1102</c:v>
                </c:pt>
                <c:pt idx="5">
                  <c:v>1398</c:v>
                </c:pt>
                <c:pt idx="6">
                  <c:v>2140</c:v>
                </c:pt>
                <c:pt idx="7">
                  <c:v>411</c:v>
                </c:pt>
                <c:pt idx="8">
                  <c:v>4510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19D-4729-929A-F418568A87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7231416"/>
        <c:axId val="367233768"/>
      </c:barChart>
      <c:catAx>
        <c:axId val="36723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233768"/>
        <c:crosses val="autoZero"/>
        <c:auto val="1"/>
        <c:lblAlgn val="ctr"/>
        <c:lblOffset val="100"/>
        <c:noMultiLvlLbl val="0"/>
      </c:catAx>
      <c:valAx>
        <c:axId val="3672337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6723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580670325228131E-2"/>
          <c:y val="9.9434992860894925E-2"/>
          <c:w val="0.68160069586677385"/>
          <c:h val="0.79209046947267425"/>
        </c:manualLayout>
      </c:layout>
      <c:barChart>
        <c:barDir val="bar"/>
        <c:grouping val="clustered"/>
        <c:varyColors val="0"/>
        <c:ser>
          <c:idx val="0"/>
          <c:order val="0"/>
          <c:tx>
            <c:v>Energiebedarf [kcal]</c:v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Verpflegungsrechner!$J$44</c:f>
              <c:numCache>
                <c:formatCode>#,##0</c:formatCode>
                <c:ptCount val="1"/>
                <c:pt idx="0">
                  <c:v>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5-4902-8373-CA72D7680066}"/>
            </c:ext>
          </c:extLst>
        </c:ser>
        <c:ser>
          <c:idx val="1"/>
          <c:order val="1"/>
          <c:tx>
            <c:v>Energie gepackt [kcal]</c:v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Verpflegungsrechner!$J$40</c:f>
              <c:numCache>
                <c:formatCode>#,##0</c:formatCode>
                <c:ptCount val="1"/>
                <c:pt idx="0">
                  <c:v>24092.410000000003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5-4902-8373-CA72D768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367232984"/>
        <c:axId val="367471064"/>
      </c:barChart>
      <c:catAx>
        <c:axId val="367232984"/>
        <c:scaling>
          <c:orientation val="minMax"/>
        </c:scaling>
        <c:delete val="1"/>
        <c:axPos val="l"/>
        <c:majorTickMark val="out"/>
        <c:minorTickMark val="none"/>
        <c:tickLblPos val="nextTo"/>
        <c:crossAx val="367471064"/>
        <c:crosses val="autoZero"/>
        <c:auto val="1"/>
        <c:lblAlgn val="ctr"/>
        <c:lblOffset val="100"/>
        <c:noMultiLvlLbl val="0"/>
      </c:catAx>
      <c:valAx>
        <c:axId val="367471064"/>
        <c:scaling>
          <c:orientation val="minMax"/>
          <c:min val="0"/>
        </c:scaling>
        <c:delete val="1"/>
        <c:axPos val="b"/>
        <c:numFmt formatCode="#,##0" sourceLinked="1"/>
        <c:majorTickMark val="out"/>
        <c:minorTickMark val="none"/>
        <c:tickLblPos val="nextTo"/>
        <c:crossAx val="3672329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678525514200122"/>
          <c:y val="0.34745661374380932"/>
          <c:w val="0.1531010335710481"/>
          <c:h val="0.30508677251238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39816837319889"/>
          <c:y val="5.4421690971927124E-2"/>
          <c:w val="0.40530940897703571"/>
          <c:h val="0.900226899884800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44-4313-940A-FB9B1EAC419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44-4313-940A-FB9B1EAC4190}"/>
              </c:ext>
            </c:extLst>
          </c:dPt>
          <c:dPt>
            <c:idx val="2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44-4313-940A-FB9B1EAC41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Fett</c:v>
              </c:pt>
              <c:pt idx="1">
                <c:v>KH</c:v>
              </c:pt>
              <c:pt idx="2">
                <c:v>Eiweis</c:v>
              </c:pt>
            </c:strLit>
          </c:cat>
          <c:val>
            <c:numRef>
              <c:f>Verpflegungsrechner!$K$40:$M$40</c:f>
              <c:numCache>
                <c:formatCode>#,##0</c:formatCode>
                <c:ptCount val="3"/>
                <c:pt idx="0">
                  <c:v>10081.934999999999</c:v>
                </c:pt>
                <c:pt idx="1">
                  <c:v>10546.216</c:v>
                </c:pt>
                <c:pt idx="2">
                  <c:v>2951.66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44-4313-940A-FB9B1EAC4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450565658910715"/>
          <c:y val="0.20407848436304837"/>
          <c:w val="0.26481544660574102"/>
          <c:h val="0.60091259890713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27432491905247E-2"/>
          <c:y val="3.9920134584289953E-2"/>
          <c:w val="0.96721210100951993"/>
          <c:h val="0.9201597308314201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Brennstoffrechner!$C$30</c:f>
              <c:strCache>
                <c:ptCount val="1"/>
                <c:pt idx="0">
                  <c:v>mittleres Gesamtgewicht [g]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Brennstoffrechner!$D$30:$I$30</c:f>
              <c:numCache>
                <c:formatCode>0</c:formatCode>
                <c:ptCount val="6"/>
                <c:pt idx="0">
                  <c:v>1131</c:v>
                </c:pt>
                <c:pt idx="1">
                  <c:v>1330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A-4A3D-8AA7-6DCB9C36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473024"/>
        <c:axId val="367476944"/>
      </c:barChart>
      <c:scatterChart>
        <c:scatterStyle val="lineMarker"/>
        <c:varyColors val="0"/>
        <c:ser>
          <c:idx val="0"/>
          <c:order val="0"/>
          <c:tx>
            <c:strRef>
              <c:f>Brennstoffrechner!$C$28</c:f>
              <c:strCache>
                <c:ptCount val="1"/>
                <c:pt idx="0">
                  <c:v>Gesamtgewicht - Start [g]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65000"/>
                </a:schemeClr>
              </a:solidFill>
              <a:ln w="9525">
                <a:solidFill>
                  <a:schemeClr val="accent6">
                    <a:shade val="65000"/>
                  </a:schemeClr>
                </a:solidFill>
              </a:ln>
              <a:effectLst/>
            </c:spPr>
          </c:marker>
          <c:yVal>
            <c:numRef>
              <c:f>Brennstoffrechner!$D$28:$I$28</c:f>
              <c:numCache>
                <c:formatCode>0</c:formatCode>
                <c:ptCount val="6"/>
                <c:pt idx="0">
                  <c:v>1439</c:v>
                </c:pt>
                <c:pt idx="1">
                  <c:v>1836</c:v>
                </c:pt>
                <c:pt idx="2">
                  <c:v>1453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CA-4A3D-8AA7-6DCB9C3634A2}"/>
            </c:ext>
          </c:extLst>
        </c:ser>
        <c:ser>
          <c:idx val="1"/>
          <c:order val="1"/>
          <c:tx>
            <c:strRef>
              <c:f>Brennstoffrechner!$C$29</c:f>
              <c:strCache>
                <c:ptCount val="1"/>
                <c:pt idx="0">
                  <c:v>Gesamtgewicht - Ende [g]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Brennstoffrechner!$D$29:$I$29</c:f>
              <c:numCache>
                <c:formatCode>0</c:formatCode>
                <c:ptCount val="6"/>
                <c:pt idx="0">
                  <c:v>823</c:v>
                </c:pt>
                <c:pt idx="1">
                  <c:v>823.99999999999989</c:v>
                </c:pt>
                <c:pt idx="2">
                  <c:v>572.99999999999989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CA-4A3D-8AA7-6DCB9C36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473024"/>
        <c:axId val="367476944"/>
      </c:scatterChart>
      <c:catAx>
        <c:axId val="367473024"/>
        <c:scaling>
          <c:orientation val="minMax"/>
        </c:scaling>
        <c:delete val="1"/>
        <c:axPos val="b"/>
        <c:majorTickMark val="none"/>
        <c:minorTickMark val="none"/>
        <c:tickLblPos val="nextTo"/>
        <c:crossAx val="367476944"/>
        <c:crosses val="autoZero"/>
        <c:auto val="1"/>
        <c:lblAlgn val="ctr"/>
        <c:lblOffset val="100"/>
        <c:noMultiLvlLbl val="0"/>
      </c:catAx>
      <c:valAx>
        <c:axId val="36747694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367473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ackliste (2 Personen)'!A1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7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6.xml"/><Relationship Id="rId5" Type="http://schemas.openxmlformats.org/officeDocument/2006/relationships/image" Target="../media/image1.jpeg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1238250</xdr:colOff>
      <xdr:row>0</xdr:row>
      <xdr:rowOff>161925</xdr:rowOff>
    </xdr:from>
    <xdr:to>
      <xdr:col>7</xdr:col>
      <xdr:colOff>1414463</xdr:colOff>
      <xdr:row>0</xdr:row>
      <xdr:rowOff>338138</xdr:rowOff>
    </xdr:to>
    <xdr:pic>
      <xdr:nvPicPr>
        <xdr:cNvPr id="4" name="Grafik 3" descr="https://trekkingtrails.de/wp-content/uploads/2018/02/cropped-TrekkingTrails_Icon-100x10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61925"/>
          <a:ext cx="176213" cy="17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409576</xdr:colOff>
      <xdr:row>3</xdr:row>
      <xdr:rowOff>51198</xdr:rowOff>
    </xdr:from>
    <xdr:to>
      <xdr:col>6</xdr:col>
      <xdr:colOff>652462</xdr:colOff>
      <xdr:row>11</xdr:row>
      <xdr:rowOff>123798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347663</xdr:colOff>
      <xdr:row>13</xdr:row>
      <xdr:rowOff>38100</xdr:rowOff>
    </xdr:from>
    <xdr:to>
      <xdr:col>6</xdr:col>
      <xdr:colOff>1067793</xdr:colOff>
      <xdr:row>21</xdr:row>
      <xdr:rowOff>110700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419101</xdr:colOff>
      <xdr:row>23</xdr:row>
      <xdr:rowOff>9526</xdr:rowOff>
    </xdr:from>
    <xdr:to>
      <xdr:col>6</xdr:col>
      <xdr:colOff>585789</xdr:colOff>
      <xdr:row>31</xdr:row>
      <xdr:rowOff>82126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196453</xdr:colOff>
      <xdr:row>32</xdr:row>
      <xdr:rowOff>134541</xdr:rowOff>
    </xdr:from>
    <xdr:to>
      <xdr:col>7</xdr:col>
      <xdr:colOff>1309688</xdr:colOff>
      <xdr:row>41</xdr:row>
      <xdr:rowOff>59531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1428750</xdr:colOff>
      <xdr:row>22</xdr:row>
      <xdr:rowOff>157162</xdr:rowOff>
    </xdr:from>
    <xdr:to>
      <xdr:col>8</xdr:col>
      <xdr:colOff>242888</xdr:colOff>
      <xdr:row>31</xdr:row>
      <xdr:rowOff>104775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1190625</xdr:colOff>
      <xdr:row>13</xdr:row>
      <xdr:rowOff>1191</xdr:rowOff>
    </xdr:from>
    <xdr:to>
      <xdr:col>7</xdr:col>
      <xdr:colOff>1314450</xdr:colOff>
      <xdr:row>22</xdr:row>
      <xdr:rowOff>107353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314325</xdr:colOff>
      <xdr:row>18</xdr:row>
      <xdr:rowOff>104775</xdr:rowOff>
    </xdr:from>
    <xdr:to>
      <xdr:col>2</xdr:col>
      <xdr:colOff>557212</xdr:colOff>
      <xdr:row>19</xdr:row>
      <xdr:rowOff>138112</xdr:rowOff>
    </xdr:to>
    <xdr:sp macro="" textlink="">
      <xdr:nvSpPr>
        <xdr:cNvPr id="2" name="Textfeld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2B9FFB-5521-4EAF-A12A-757BD008F26A}"/>
            </a:ext>
          </a:extLst>
        </xdr:cNvPr>
        <xdr:cNvSpPr txBox="1"/>
      </xdr:nvSpPr>
      <xdr:spPr>
        <a:xfrm>
          <a:off x="714375" y="3328988"/>
          <a:ext cx="1714500" cy="19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117E1D"/>
              </a:solidFill>
            </a:rPr>
            <a:t>Packliste für 2 Personen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3652838</xdr:colOff>
      <xdr:row>0</xdr:row>
      <xdr:rowOff>171451</xdr:rowOff>
    </xdr:from>
    <xdr:to>
      <xdr:col>7</xdr:col>
      <xdr:colOff>3829051</xdr:colOff>
      <xdr:row>0</xdr:row>
      <xdr:rowOff>347664</xdr:rowOff>
    </xdr:to>
    <xdr:pic>
      <xdr:nvPicPr>
        <xdr:cNvPr id="3" name="Grafik 2" descr="https://trekkingtrails.de/wp-content/uploads/2018/02/cropped-TrekkingTrails_Icon-100x10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6" y="171451"/>
          <a:ext cx="176213" cy="17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523425</xdr:colOff>
      <xdr:row>3</xdr:row>
      <xdr:rowOff>75377</xdr:rowOff>
    </xdr:from>
    <xdr:to>
      <xdr:col>8</xdr:col>
      <xdr:colOff>5135</xdr:colOff>
      <xdr:row>10</xdr:row>
      <xdr:rowOff>10342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125</xdr:row>
      <xdr:rowOff>123825</xdr:rowOff>
    </xdr:from>
    <xdr:to>
      <xdr:col>4</xdr:col>
      <xdr:colOff>0</xdr:colOff>
      <xdr:row>139</xdr:row>
      <xdr:rowOff>123825</xdr:rowOff>
    </xdr:to>
    <xdr:graphicFrame macro="">
      <xdr:nvGraphicFramePr>
        <xdr:cNvPr id="1045" name="Diagramm 6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44648</xdr:colOff>
      <xdr:row>11</xdr:row>
      <xdr:rowOff>34726</xdr:rowOff>
    </xdr:from>
    <xdr:to>
      <xdr:col>10</xdr:col>
      <xdr:colOff>0</xdr:colOff>
      <xdr:row>105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1652588</xdr:colOff>
      <xdr:row>1</xdr:row>
      <xdr:rowOff>19844</xdr:rowOff>
    </xdr:from>
    <xdr:to>
      <xdr:col>10</xdr:col>
      <xdr:colOff>0</xdr:colOff>
      <xdr:row>10</xdr:row>
      <xdr:rowOff>84335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2981325</xdr:colOff>
      <xdr:row>0</xdr:row>
      <xdr:rowOff>176212</xdr:rowOff>
    </xdr:from>
    <xdr:to>
      <xdr:col>9</xdr:col>
      <xdr:colOff>3157538</xdr:colOff>
      <xdr:row>0</xdr:row>
      <xdr:rowOff>352425</xdr:rowOff>
    </xdr:to>
    <xdr:pic>
      <xdr:nvPicPr>
        <xdr:cNvPr id="7" name="Grafik 6" descr="https://trekkingtrails.de/wp-content/uploads/2018/02/cropped-TrekkingTrails_Icon-100x100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5138" y="176212"/>
          <a:ext cx="176213" cy="17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252411</xdr:colOff>
      <xdr:row>1</xdr:row>
      <xdr:rowOff>76199</xdr:rowOff>
    </xdr:from>
    <xdr:to>
      <xdr:col>2</xdr:col>
      <xdr:colOff>1857375</xdr:colOff>
      <xdr:row>10</xdr:row>
      <xdr:rowOff>16012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122</xdr:row>
      <xdr:rowOff>123825</xdr:rowOff>
    </xdr:from>
    <xdr:to>
      <xdr:col>3</xdr:col>
      <xdr:colOff>0</xdr:colOff>
      <xdr:row>136</xdr:row>
      <xdr:rowOff>123825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59AFCF44-C6E2-4011-8416-426C9BE78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3</xdr:row>
      <xdr:rowOff>80835</xdr:rowOff>
    </xdr:from>
    <xdr:to>
      <xdr:col>1</xdr:col>
      <xdr:colOff>1677537</xdr:colOff>
      <xdr:row>13</xdr:row>
      <xdr:rowOff>855630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38CD72F-589F-4C22-9F99-77821705E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</xdr:row>
      <xdr:rowOff>63974</xdr:rowOff>
    </xdr:from>
    <xdr:to>
      <xdr:col>7</xdr:col>
      <xdr:colOff>753469</xdr:colOff>
      <xdr:row>13</xdr:row>
      <xdr:rowOff>888525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D18D6D15-D93D-4DDF-9B0B-2B2350770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122</xdr:row>
      <xdr:rowOff>123825</xdr:rowOff>
    </xdr:from>
    <xdr:to>
      <xdr:col>11</xdr:col>
      <xdr:colOff>0</xdr:colOff>
      <xdr:row>136</xdr:row>
      <xdr:rowOff>123825</xdr:rowOff>
    </xdr:to>
    <xdr:graphicFrame macro="">
      <xdr:nvGraphicFramePr>
        <xdr:cNvPr id="14" name="Diagramm 6">
          <a:extLst>
            <a:ext uri="{FF2B5EF4-FFF2-40B4-BE49-F238E27FC236}">
              <a16:creationId xmlns:a16="http://schemas.microsoft.com/office/drawing/2014/main" id="{3BE28007-C77B-44CF-8C00-3ADF8D0A1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534111</xdr:colOff>
      <xdr:row>0</xdr:row>
      <xdr:rowOff>145290</xdr:rowOff>
    </xdr:from>
    <xdr:ext cx="176213" cy="176213"/>
    <xdr:pic>
      <xdr:nvPicPr>
        <xdr:cNvPr id="15" name="Grafik 14" descr="https://trekkingtrails.de/wp-content/uploads/2018/02/cropped-TrekkingTrails_Icon-100x100.jpg">
          <a:extLst>
            <a:ext uri="{FF2B5EF4-FFF2-40B4-BE49-F238E27FC236}">
              <a16:creationId xmlns:a16="http://schemas.microsoft.com/office/drawing/2014/main" id="{3543C28D-FA26-4F6E-ABAF-EAA0B6EC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3136" y="145290"/>
          <a:ext cx="176213" cy="17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309563</xdr:colOff>
      <xdr:row>3</xdr:row>
      <xdr:rowOff>80835</xdr:rowOff>
    </xdr:from>
    <xdr:to>
      <xdr:col>9</xdr:col>
      <xdr:colOff>1677537</xdr:colOff>
      <xdr:row>13</xdr:row>
      <xdr:rowOff>855630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A97EBA1-0406-48BC-ADD1-70BBF8A96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</xdr:row>
      <xdr:rowOff>63974</xdr:rowOff>
    </xdr:from>
    <xdr:to>
      <xdr:col>15</xdr:col>
      <xdr:colOff>753469</xdr:colOff>
      <xdr:row>13</xdr:row>
      <xdr:rowOff>888525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E89D9115-5B04-478E-BB2A-020AA5552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2062163</xdr:colOff>
      <xdr:row>1</xdr:row>
      <xdr:rowOff>47624</xdr:rowOff>
    </xdr:from>
    <xdr:to>
      <xdr:col>14</xdr:col>
      <xdr:colOff>204787</xdr:colOff>
      <xdr:row>9</xdr:row>
      <xdr:rowOff>119062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42861</xdr:rowOff>
    </xdr:from>
    <xdr:to>
      <xdr:col>2</xdr:col>
      <xdr:colOff>1785937</xdr:colOff>
      <xdr:row>9</xdr:row>
      <xdr:rowOff>109538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538162</xdr:colOff>
      <xdr:row>0</xdr:row>
      <xdr:rowOff>176212</xdr:rowOff>
    </xdr:from>
    <xdr:to>
      <xdr:col>14</xdr:col>
      <xdr:colOff>714375</xdr:colOff>
      <xdr:row>0</xdr:row>
      <xdr:rowOff>352425</xdr:rowOff>
    </xdr:to>
    <xdr:pic>
      <xdr:nvPicPr>
        <xdr:cNvPr id="7" name="Grafik 6" descr="https://trekkingtrails.de/wp-content/uploads/2018/02/cropped-TrekkingTrails_Icon-100x100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176212"/>
          <a:ext cx="176213" cy="17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2019299</xdr:colOff>
      <xdr:row>1</xdr:row>
      <xdr:rowOff>33336</xdr:rowOff>
    </xdr:from>
    <xdr:to>
      <xdr:col>9</xdr:col>
      <xdr:colOff>114299</xdr:colOff>
      <xdr:row>10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566737</xdr:colOff>
      <xdr:row>0</xdr:row>
      <xdr:rowOff>152400</xdr:rowOff>
    </xdr:from>
    <xdr:to>
      <xdr:col>9</xdr:col>
      <xdr:colOff>742950</xdr:colOff>
      <xdr:row>0</xdr:row>
      <xdr:rowOff>328613</xdr:rowOff>
    </xdr:to>
    <xdr:pic>
      <xdr:nvPicPr>
        <xdr:cNvPr id="4" name="Grafik 3" descr="https://trekkingtrails.de/wp-content/uploads/2018/02/cropped-TrekkingTrails_Icon-100x100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52400"/>
          <a:ext cx="176213" cy="17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1</xdr:row>
      <xdr:rowOff>119062</xdr:rowOff>
    </xdr:from>
    <xdr:to>
      <xdr:col>1</xdr:col>
      <xdr:colOff>1514475</xdr:colOff>
      <xdr:row>5</xdr:row>
      <xdr:rowOff>138112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475" y="581705"/>
          <a:ext cx="1540329" cy="693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ekkingtrails.de/trekking-tools/" TargetMode="External"/><Relationship Id="rId1" Type="http://schemas.openxmlformats.org/officeDocument/2006/relationships/hyperlink" Target="https://trekkingtrails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trekkingtrails.de/erste-hilfe-set-wandern-outdoor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trekkingtrails.de/" TargetMode="External"/><Relationship Id="rId1" Type="http://schemas.openxmlformats.org/officeDocument/2006/relationships/hyperlink" Target="https://www.auswaertiges-amt.de/de/aussenpolitik/laender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trekkingtrails.de/wetter-app-vergleich-test/" TargetMode="External"/><Relationship Id="rId4" Type="http://schemas.openxmlformats.org/officeDocument/2006/relationships/hyperlink" Target="https://trekkingtrails.de/outdoor-wasserfilter/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ekkingtrails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ekkingtrail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ekkingtrail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rekkingtrail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abSelected="1" zoomScaleNormal="100" workbookViewId="0"/>
  </sheetViews>
  <sheetFormatPr baseColWidth="10" defaultColWidth="10.6640625" defaultRowHeight="12.75" x14ac:dyDescent="0.35"/>
  <cols>
    <col min="1" max="1" width="5.59765625" style="6" customWidth="1"/>
    <col min="2" max="3" width="20.59765625" style="6" customWidth="1"/>
    <col min="4" max="4" width="13.59765625" style="6" customWidth="1"/>
    <col min="5" max="8" width="20.59765625" style="6" customWidth="1"/>
    <col min="9" max="16384" width="10.6640625" style="6"/>
  </cols>
  <sheetData>
    <row r="1" spans="2:8" ht="36.5" customHeight="1" x14ac:dyDescent="0.35">
      <c r="B1" s="224" t="s">
        <v>289</v>
      </c>
      <c r="C1" s="225"/>
      <c r="D1" s="226"/>
      <c r="E1" s="226"/>
      <c r="F1" s="226"/>
      <c r="G1" s="226"/>
      <c r="H1" s="226"/>
    </row>
    <row r="2" spans="2:8" ht="13.15" x14ac:dyDescent="0.4">
      <c r="B2" s="178" t="s">
        <v>265</v>
      </c>
      <c r="H2" s="26" t="s">
        <v>292</v>
      </c>
    </row>
    <row r="3" spans="2:8" ht="13.15" x14ac:dyDescent="0.4">
      <c r="B3" s="177"/>
      <c r="C3" s="176"/>
      <c r="H3" s="26"/>
    </row>
    <row r="4" spans="2:8" ht="12.75" customHeight="1" x14ac:dyDescent="0.35">
      <c r="B4" s="167"/>
      <c r="C4" s="171"/>
      <c r="D4" s="171"/>
      <c r="E4" s="171"/>
      <c r="F4" s="171"/>
      <c r="G4" s="171"/>
      <c r="H4" s="185"/>
    </row>
    <row r="5" spans="2:8" ht="12.75" customHeight="1" x14ac:dyDescent="0.35">
      <c r="B5" s="186"/>
      <c r="C5" s="187"/>
      <c r="D5" s="187"/>
      <c r="E5" s="187"/>
      <c r="F5" s="187"/>
      <c r="G5" s="187"/>
      <c r="H5" s="188"/>
    </row>
    <row r="6" spans="2:8" ht="12.75" customHeight="1" x14ac:dyDescent="0.4">
      <c r="B6" s="186"/>
      <c r="C6" s="187"/>
      <c r="D6" s="187"/>
      <c r="E6" s="187"/>
      <c r="F6" s="187"/>
      <c r="G6" s="189" t="s">
        <v>298</v>
      </c>
      <c r="H6" s="193">
        <f>Tourplaner!C5</f>
        <v>7</v>
      </c>
    </row>
    <row r="7" spans="2:8" ht="12.75" customHeight="1" x14ac:dyDescent="0.4">
      <c r="B7" s="222" t="s">
        <v>262</v>
      </c>
      <c r="C7" s="223"/>
      <c r="D7" s="187"/>
      <c r="E7" s="187"/>
      <c r="F7" s="187"/>
      <c r="G7" s="189" t="s">
        <v>294</v>
      </c>
      <c r="H7" s="193">
        <f>Tourplaner!D27</f>
        <v>1100</v>
      </c>
    </row>
    <row r="8" spans="2:8" ht="12.75" customHeight="1" x14ac:dyDescent="0.4">
      <c r="B8" s="222"/>
      <c r="C8" s="223"/>
      <c r="D8" s="187"/>
      <c r="E8" s="187"/>
      <c r="F8" s="187"/>
      <c r="G8" s="189" t="s">
        <v>295</v>
      </c>
      <c r="H8" s="193">
        <f>Tourplaner!E27</f>
        <v>400</v>
      </c>
    </row>
    <row r="9" spans="2:8" ht="12.75" customHeight="1" x14ac:dyDescent="0.4">
      <c r="B9" s="222"/>
      <c r="C9" s="223"/>
      <c r="D9" s="187"/>
      <c r="E9" s="187"/>
      <c r="F9" s="187"/>
      <c r="G9" s="189" t="s">
        <v>296</v>
      </c>
      <c r="H9" s="193">
        <f>Tourplaner!F27</f>
        <v>27</v>
      </c>
    </row>
    <row r="10" spans="2:8" ht="12.75" customHeight="1" x14ac:dyDescent="0.4">
      <c r="B10" s="186"/>
      <c r="C10" s="187"/>
      <c r="D10" s="187"/>
      <c r="E10" s="187"/>
      <c r="F10" s="187"/>
      <c r="G10" s="189" t="s">
        <v>297</v>
      </c>
      <c r="H10" s="205">
        <f>Tourplaner!G27</f>
        <v>0.37430555555555561</v>
      </c>
    </row>
    <row r="11" spans="2:8" ht="12.75" customHeight="1" x14ac:dyDescent="0.35">
      <c r="B11" s="186"/>
      <c r="C11" s="187"/>
      <c r="D11" s="187"/>
      <c r="E11" s="187"/>
      <c r="F11" s="187"/>
      <c r="G11" s="187"/>
      <c r="H11" s="188"/>
    </row>
    <row r="12" spans="2:8" ht="12.75" customHeight="1" x14ac:dyDescent="0.35">
      <c r="B12" s="190"/>
      <c r="C12" s="191"/>
      <c r="D12" s="191"/>
      <c r="E12" s="191"/>
      <c r="F12" s="191"/>
      <c r="G12" s="191"/>
      <c r="H12" s="192"/>
    </row>
    <row r="14" spans="2:8" x14ac:dyDescent="0.35">
      <c r="B14" s="227" t="s">
        <v>263</v>
      </c>
      <c r="C14" s="228"/>
      <c r="D14" s="228"/>
      <c r="E14" s="228"/>
      <c r="F14" s="228"/>
      <c r="G14" s="228"/>
      <c r="H14" s="229"/>
    </row>
    <row r="15" spans="2:8" x14ac:dyDescent="0.35">
      <c r="B15" s="222"/>
      <c r="C15" s="223"/>
      <c r="D15" s="223"/>
      <c r="E15" s="223"/>
      <c r="F15" s="223"/>
      <c r="G15" s="223"/>
      <c r="H15" s="230"/>
    </row>
    <row r="16" spans="2:8" x14ac:dyDescent="0.35">
      <c r="B16" s="222"/>
      <c r="C16" s="223"/>
      <c r="D16" s="223"/>
      <c r="E16" s="223"/>
      <c r="F16" s="223"/>
      <c r="G16" s="223"/>
      <c r="H16" s="230"/>
    </row>
    <row r="17" spans="2:8" x14ac:dyDescent="0.35">
      <c r="B17" s="222"/>
      <c r="C17" s="223"/>
      <c r="D17" s="223"/>
      <c r="E17" s="223"/>
      <c r="F17" s="223"/>
      <c r="G17" s="223"/>
      <c r="H17" s="230"/>
    </row>
    <row r="18" spans="2:8" x14ac:dyDescent="0.35">
      <c r="B18" s="222"/>
      <c r="C18" s="223"/>
      <c r="D18" s="223"/>
      <c r="E18" s="223"/>
      <c r="F18" s="223"/>
      <c r="G18" s="223"/>
      <c r="H18" s="230"/>
    </row>
    <row r="19" spans="2:8" x14ac:dyDescent="0.35">
      <c r="B19" s="222"/>
      <c r="C19" s="223"/>
      <c r="D19" s="223"/>
      <c r="E19" s="223"/>
      <c r="F19" s="223"/>
      <c r="G19" s="223"/>
      <c r="H19" s="230"/>
    </row>
    <row r="20" spans="2:8" x14ac:dyDescent="0.35">
      <c r="B20" s="222"/>
      <c r="C20" s="223"/>
      <c r="D20" s="223"/>
      <c r="E20" s="223"/>
      <c r="F20" s="223"/>
      <c r="G20" s="223"/>
      <c r="H20" s="230"/>
    </row>
    <row r="21" spans="2:8" x14ac:dyDescent="0.35">
      <c r="B21" s="222"/>
      <c r="C21" s="223"/>
      <c r="D21" s="223"/>
      <c r="E21" s="223"/>
      <c r="F21" s="223"/>
      <c r="G21" s="223"/>
      <c r="H21" s="230"/>
    </row>
    <row r="22" spans="2:8" ht="12.75" customHeight="1" x14ac:dyDescent="0.35">
      <c r="B22" s="231"/>
      <c r="C22" s="232"/>
      <c r="D22" s="232"/>
      <c r="E22" s="232"/>
      <c r="F22" s="232"/>
      <c r="G22" s="232"/>
      <c r="H22" s="233"/>
    </row>
    <row r="23" spans="2:8" ht="12.75" customHeight="1" x14ac:dyDescent="0.35"/>
    <row r="24" spans="2:8" ht="12.75" customHeight="1" x14ac:dyDescent="0.35">
      <c r="B24" s="227" t="s">
        <v>264</v>
      </c>
      <c r="C24" s="228"/>
      <c r="D24" s="228"/>
      <c r="E24" s="228"/>
      <c r="F24" s="228"/>
      <c r="G24" s="228"/>
      <c r="H24" s="229"/>
    </row>
    <row r="25" spans="2:8" ht="12.75" customHeight="1" x14ac:dyDescent="0.35">
      <c r="B25" s="222"/>
      <c r="C25" s="223"/>
      <c r="D25" s="223"/>
      <c r="E25" s="223"/>
      <c r="F25" s="223"/>
      <c r="G25" s="223"/>
      <c r="H25" s="230"/>
    </row>
    <row r="26" spans="2:8" ht="12.75" customHeight="1" x14ac:dyDescent="0.35">
      <c r="B26" s="222"/>
      <c r="C26" s="223"/>
      <c r="D26" s="223"/>
      <c r="E26" s="223"/>
      <c r="F26" s="223"/>
      <c r="G26" s="223"/>
      <c r="H26" s="230"/>
    </row>
    <row r="27" spans="2:8" ht="12.75" customHeight="1" x14ac:dyDescent="0.35">
      <c r="B27" s="222"/>
      <c r="C27" s="223"/>
      <c r="D27" s="223"/>
      <c r="E27" s="223"/>
      <c r="F27" s="223"/>
      <c r="G27" s="223"/>
      <c r="H27" s="230"/>
    </row>
    <row r="28" spans="2:8" ht="12.75" customHeight="1" x14ac:dyDescent="0.35">
      <c r="B28" s="222"/>
      <c r="C28" s="223"/>
      <c r="D28" s="223"/>
      <c r="E28" s="223"/>
      <c r="F28" s="223"/>
      <c r="G28" s="223"/>
      <c r="H28" s="230"/>
    </row>
    <row r="29" spans="2:8" ht="12.75" customHeight="1" x14ac:dyDescent="0.35">
      <c r="B29" s="222"/>
      <c r="C29" s="223"/>
      <c r="D29" s="223"/>
      <c r="E29" s="223"/>
      <c r="F29" s="223"/>
      <c r="G29" s="223"/>
      <c r="H29" s="230"/>
    </row>
    <row r="30" spans="2:8" ht="12.75" customHeight="1" x14ac:dyDescent="0.35">
      <c r="B30" s="222"/>
      <c r="C30" s="223"/>
      <c r="D30" s="223"/>
      <c r="E30" s="223"/>
      <c r="F30" s="223"/>
      <c r="G30" s="223"/>
      <c r="H30" s="230"/>
    </row>
    <row r="31" spans="2:8" x14ac:dyDescent="0.35">
      <c r="B31" s="222"/>
      <c r="C31" s="223"/>
      <c r="D31" s="223"/>
      <c r="E31" s="223"/>
      <c r="F31" s="223"/>
      <c r="G31" s="223"/>
      <c r="H31" s="230"/>
    </row>
    <row r="32" spans="2:8" x14ac:dyDescent="0.35">
      <c r="B32" s="231"/>
      <c r="C32" s="232"/>
      <c r="D32" s="232"/>
      <c r="E32" s="232"/>
      <c r="F32" s="232"/>
      <c r="G32" s="232"/>
      <c r="H32" s="233"/>
    </row>
    <row r="34" spans="2:8" x14ac:dyDescent="0.35">
      <c r="B34" s="227" t="s">
        <v>261</v>
      </c>
      <c r="C34" s="228"/>
      <c r="D34" s="228"/>
      <c r="E34" s="228"/>
      <c r="F34" s="228"/>
      <c r="G34" s="228"/>
      <c r="H34" s="229"/>
    </row>
    <row r="35" spans="2:8" x14ac:dyDescent="0.35">
      <c r="B35" s="222"/>
      <c r="C35" s="223"/>
      <c r="D35" s="223"/>
      <c r="E35" s="223"/>
      <c r="F35" s="223"/>
      <c r="G35" s="223"/>
      <c r="H35" s="230"/>
    </row>
    <row r="36" spans="2:8" x14ac:dyDescent="0.35">
      <c r="B36" s="222"/>
      <c r="C36" s="223"/>
      <c r="D36" s="223"/>
      <c r="E36" s="223"/>
      <c r="F36" s="223"/>
      <c r="G36" s="223"/>
      <c r="H36" s="230"/>
    </row>
    <row r="37" spans="2:8" x14ac:dyDescent="0.35">
      <c r="B37" s="222"/>
      <c r="C37" s="223"/>
      <c r="D37" s="223"/>
      <c r="E37" s="223"/>
      <c r="F37" s="223"/>
      <c r="G37" s="223"/>
      <c r="H37" s="230"/>
    </row>
    <row r="38" spans="2:8" x14ac:dyDescent="0.35">
      <c r="B38" s="222"/>
      <c r="C38" s="223"/>
      <c r="D38" s="223"/>
      <c r="E38" s="223"/>
      <c r="F38" s="223"/>
      <c r="G38" s="223"/>
      <c r="H38" s="230"/>
    </row>
    <row r="39" spans="2:8" x14ac:dyDescent="0.35">
      <c r="B39" s="222"/>
      <c r="C39" s="223"/>
      <c r="D39" s="223"/>
      <c r="E39" s="223"/>
      <c r="F39" s="223"/>
      <c r="G39" s="223"/>
      <c r="H39" s="230"/>
    </row>
    <row r="40" spans="2:8" x14ac:dyDescent="0.35">
      <c r="B40" s="222"/>
      <c r="C40" s="223"/>
      <c r="D40" s="223"/>
      <c r="E40" s="223"/>
      <c r="F40" s="223"/>
      <c r="G40" s="223"/>
      <c r="H40" s="230"/>
    </row>
    <row r="41" spans="2:8" x14ac:dyDescent="0.35">
      <c r="B41" s="222"/>
      <c r="C41" s="223"/>
      <c r="D41" s="223"/>
      <c r="E41" s="223"/>
      <c r="F41" s="223"/>
      <c r="G41" s="223"/>
      <c r="H41" s="230"/>
    </row>
    <row r="42" spans="2:8" x14ac:dyDescent="0.35">
      <c r="B42" s="231"/>
      <c r="C42" s="232"/>
      <c r="D42" s="232"/>
      <c r="E42" s="232"/>
      <c r="F42" s="232"/>
      <c r="G42" s="232"/>
      <c r="H42" s="233"/>
    </row>
    <row r="44" spans="2:8" x14ac:dyDescent="0.35">
      <c r="B44" s="218" t="s">
        <v>373</v>
      </c>
    </row>
  </sheetData>
  <sheetProtection algorithmName="SHA-512" hashValue="vtNfJ8hVIJRo2wn4vJN/SncnTS1k2Y+2cybkRVxat0yBqWftbKpHhL5dLTtgHpzgmpRK37OsRaNczwV8z05Vpg==" saltValue="SLlyD/2Wh6NWFtWl3UwpIA==" spinCount="100000" sheet="1" objects="1" scenarios="1"/>
  <mergeCells count="5">
    <mergeCell ref="B7:C9"/>
    <mergeCell ref="B1:H1"/>
    <mergeCell ref="B14:H22"/>
    <mergeCell ref="B24:H32"/>
    <mergeCell ref="B34:H42"/>
  </mergeCells>
  <hyperlinks>
    <hyperlink ref="H2" r:id="rId1" display="TrekkingTrails.de" xr:uid="{00000000-0004-0000-0000-000000000000}"/>
    <hyperlink ref="B2" r:id="rId2" xr:uid="{00000000-0004-0000-0000-000001000000}"/>
    <hyperlink ref="B14:H22" location="Packliste!A1" display="    Packliste" xr:uid="{00000000-0004-0000-0000-000002000000}"/>
    <hyperlink ref="B24:H32" location="Verpflegungsrechner!A1" display="    Verpflegungsrechner" xr:uid="{00000000-0004-0000-0000-000003000000}"/>
    <hyperlink ref="B34:H42" location="Brennstoffrechner!A1" display="    Brennstoffrechner" xr:uid="{00000000-0004-0000-0000-000004000000}"/>
    <hyperlink ref="B7:C9" location="Tourplaner!A1" display="Tourplaner" xr:uid="{00000000-0004-0000-0000-000005000000}"/>
  </hyperlinks>
  <pageMargins left="0.7" right="0.7" top="0.78740157499999996" bottom="0.78740157499999996" header="0.3" footer="0.3"/>
  <pageSetup paperSize="9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B1:H61"/>
  <sheetViews>
    <sheetView zoomScaleNormal="100" workbookViewId="0"/>
  </sheetViews>
  <sheetFormatPr baseColWidth="10" defaultColWidth="10.6640625" defaultRowHeight="12.75" x14ac:dyDescent="0.35"/>
  <cols>
    <col min="1" max="1" width="5.59765625" style="6" customWidth="1"/>
    <col min="2" max="2" width="17.73046875" style="6" customWidth="1"/>
    <col min="3" max="3" width="37.6640625" style="6" customWidth="1"/>
    <col min="4" max="4" width="16.19921875" style="6" customWidth="1"/>
    <col min="5" max="7" width="12.59765625" style="6" customWidth="1"/>
    <col min="8" max="8" width="54.53125" style="6" bestFit="1" customWidth="1"/>
    <col min="9" max="16384" width="10.6640625" style="6"/>
  </cols>
  <sheetData>
    <row r="1" spans="2:8" ht="36.5" customHeight="1" x14ac:dyDescent="0.35">
      <c r="B1" s="224" t="s">
        <v>115</v>
      </c>
      <c r="C1" s="225"/>
      <c r="D1" s="226"/>
      <c r="E1" s="226"/>
      <c r="F1" s="226"/>
      <c r="G1" s="226"/>
      <c r="H1" s="226"/>
    </row>
    <row r="2" spans="2:8" ht="13.15" x14ac:dyDescent="0.4">
      <c r="H2" s="26" t="s">
        <v>292</v>
      </c>
    </row>
    <row r="3" spans="2:8" ht="12.95" customHeight="1" x14ac:dyDescent="0.4">
      <c r="B3" s="36" t="s">
        <v>184</v>
      </c>
      <c r="C3" s="129">
        <v>43200</v>
      </c>
      <c r="D3" s="184" t="s">
        <v>294</v>
      </c>
      <c r="E3" s="203">
        <f>D27</f>
        <v>1100</v>
      </c>
      <c r="H3" s="16"/>
    </row>
    <row r="4" spans="2:8" ht="12.95" customHeight="1" x14ac:dyDescent="0.4">
      <c r="B4" s="36" t="s">
        <v>185</v>
      </c>
      <c r="C4" s="129">
        <v>43207</v>
      </c>
      <c r="D4" s="184" t="s">
        <v>295</v>
      </c>
      <c r="E4" s="203">
        <f>E27</f>
        <v>400</v>
      </c>
      <c r="H4" s="41"/>
    </row>
    <row r="5" spans="2:8" ht="12.95" customHeight="1" x14ac:dyDescent="0.4">
      <c r="B5" s="36" t="s">
        <v>186</v>
      </c>
      <c r="C5" s="202">
        <f>C4-C3</f>
        <v>7</v>
      </c>
      <c r="D5" s="184" t="s">
        <v>296</v>
      </c>
      <c r="E5" s="203">
        <f>F27</f>
        <v>27</v>
      </c>
      <c r="H5" s="41"/>
    </row>
    <row r="6" spans="2:8" ht="12.95" customHeight="1" x14ac:dyDescent="0.35">
      <c r="D6" s="184" t="s">
        <v>297</v>
      </c>
      <c r="E6" s="204">
        <f>G27</f>
        <v>0.37430555555555561</v>
      </c>
      <c r="H6" s="40"/>
    </row>
    <row r="7" spans="2:8" ht="12.95" customHeight="1" x14ac:dyDescent="0.4">
      <c r="B7" s="201" t="s">
        <v>329</v>
      </c>
    </row>
    <row r="8" spans="2:8" ht="12.95" customHeight="1" x14ac:dyDescent="0.35">
      <c r="B8" s="36" t="s">
        <v>326</v>
      </c>
      <c r="C8" s="120">
        <v>300</v>
      </c>
    </row>
    <row r="9" spans="2:8" ht="12.95" customHeight="1" x14ac:dyDescent="0.35">
      <c r="B9" s="36" t="s">
        <v>328</v>
      </c>
      <c r="C9" s="120">
        <v>500</v>
      </c>
    </row>
    <row r="10" spans="2:8" ht="12.95" customHeight="1" x14ac:dyDescent="0.35">
      <c r="B10" s="36" t="s">
        <v>327</v>
      </c>
      <c r="C10" s="120">
        <v>4</v>
      </c>
    </row>
    <row r="11" spans="2:8" ht="12.95" customHeight="1" x14ac:dyDescent="0.35"/>
    <row r="12" spans="2:8" ht="24" x14ac:dyDescent="0.35">
      <c r="B12" s="8" t="s">
        <v>116</v>
      </c>
      <c r="C12" s="8" t="s">
        <v>117</v>
      </c>
      <c r="D12" s="8" t="s">
        <v>305</v>
      </c>
      <c r="E12" s="8" t="s">
        <v>204</v>
      </c>
      <c r="F12" s="8" t="s">
        <v>167</v>
      </c>
      <c r="G12" s="8" t="s">
        <v>293</v>
      </c>
      <c r="H12" s="8" t="s">
        <v>118</v>
      </c>
    </row>
    <row r="13" spans="2:8" s="85" customFormat="1" x14ac:dyDescent="0.35">
      <c r="B13" s="131">
        <v>1</v>
      </c>
      <c r="C13" s="86" t="s">
        <v>120</v>
      </c>
      <c r="D13" s="130">
        <v>1100</v>
      </c>
      <c r="E13" s="130">
        <v>400</v>
      </c>
      <c r="F13" s="130">
        <v>27</v>
      </c>
      <c r="G13" s="183">
        <f>IF((D13/$C$8)+(E13/$C$9)&gt;F13/$C$10,(D13/$C$8)+(E13/$C$9)+(F13/$C$10)/2,((D13/$C$8)+(E13/$C$9))/2+F13/$C$10)/24</f>
        <v>0.37430555555555561</v>
      </c>
      <c r="H13" s="86" t="s">
        <v>210</v>
      </c>
    </row>
    <row r="14" spans="2:8" s="85" customFormat="1" x14ac:dyDescent="0.35">
      <c r="B14" s="131">
        <v>2</v>
      </c>
      <c r="C14" s="86"/>
      <c r="D14" s="130"/>
      <c r="E14" s="130"/>
      <c r="F14" s="130"/>
      <c r="G14" s="183">
        <f t="shared" ref="G14:G21" si="0">IF((D14/$C$8)+(E14/$C$9)&gt;F14/$C$10,(D14/$C$8)+(E14/$C$9)+(F14/$C$10)/2,((D14/$C$8)+(E14/$C$9))/2+F14/$C$10)/24</f>
        <v>0</v>
      </c>
      <c r="H14" s="86" t="s">
        <v>224</v>
      </c>
    </row>
    <row r="15" spans="2:8" s="85" customFormat="1" x14ac:dyDescent="0.35">
      <c r="B15" s="131">
        <v>3</v>
      </c>
      <c r="C15" s="86"/>
      <c r="D15" s="130"/>
      <c r="E15" s="130"/>
      <c r="F15" s="130"/>
      <c r="G15" s="183">
        <f t="shared" si="0"/>
        <v>0</v>
      </c>
      <c r="H15" s="86"/>
    </row>
    <row r="16" spans="2:8" s="85" customFormat="1" x14ac:dyDescent="0.35">
      <c r="B16" s="131">
        <v>4</v>
      </c>
      <c r="C16" s="86"/>
      <c r="D16" s="130"/>
      <c r="E16" s="130"/>
      <c r="F16" s="130"/>
      <c r="G16" s="183">
        <f t="shared" si="0"/>
        <v>0</v>
      </c>
      <c r="H16" s="86"/>
    </row>
    <row r="17" spans="2:8" s="85" customFormat="1" x14ac:dyDescent="0.35">
      <c r="B17" s="131">
        <v>5</v>
      </c>
      <c r="C17" s="86"/>
      <c r="D17" s="130"/>
      <c r="E17" s="130"/>
      <c r="F17" s="130"/>
      <c r="G17" s="183">
        <f t="shared" si="0"/>
        <v>0</v>
      </c>
      <c r="H17" s="86"/>
    </row>
    <row r="18" spans="2:8" s="85" customFormat="1" x14ac:dyDescent="0.35">
      <c r="B18" s="131">
        <v>6</v>
      </c>
      <c r="C18" s="86"/>
      <c r="D18" s="130"/>
      <c r="E18" s="130"/>
      <c r="F18" s="130"/>
      <c r="G18" s="183">
        <f t="shared" si="0"/>
        <v>0</v>
      </c>
      <c r="H18" s="86"/>
    </row>
    <row r="19" spans="2:8" s="85" customFormat="1" x14ac:dyDescent="0.35">
      <c r="B19" s="131">
        <v>7</v>
      </c>
      <c r="C19" s="86"/>
      <c r="D19" s="130"/>
      <c r="E19" s="130"/>
      <c r="F19" s="130"/>
      <c r="G19" s="183">
        <f t="shared" si="0"/>
        <v>0</v>
      </c>
      <c r="H19" s="86"/>
    </row>
    <row r="20" spans="2:8" s="85" customFormat="1" x14ac:dyDescent="0.35">
      <c r="B20" s="131">
        <v>8</v>
      </c>
      <c r="C20" s="86"/>
      <c r="D20" s="130"/>
      <c r="E20" s="130"/>
      <c r="F20" s="130"/>
      <c r="G20" s="183">
        <f t="shared" si="0"/>
        <v>0</v>
      </c>
      <c r="H20" s="86"/>
    </row>
    <row r="21" spans="2:8" s="85" customFormat="1" x14ac:dyDescent="0.35">
      <c r="B21" s="131">
        <v>9</v>
      </c>
      <c r="C21" s="86"/>
      <c r="D21" s="130"/>
      <c r="E21" s="130"/>
      <c r="F21" s="130"/>
      <c r="G21" s="183">
        <f t="shared" si="0"/>
        <v>0</v>
      </c>
      <c r="H21" s="86"/>
    </row>
    <row r="22" spans="2:8" s="199" customFormat="1" x14ac:dyDescent="0.35">
      <c r="B22" s="131">
        <v>10</v>
      </c>
      <c r="C22" s="86"/>
      <c r="D22" s="130"/>
      <c r="E22" s="130"/>
      <c r="F22" s="130"/>
      <c r="G22" s="183">
        <f t="shared" ref="G22:G26" si="1">IF((D22/$C$8)+(E22/$C$9)&gt;F22/$C$10,(D22/$C$8)+(E22/$C$9)+(F22/$C$10)/2,((D22/$C$8)+(E22/$C$9))/2+F22/$C$10)/24</f>
        <v>0</v>
      </c>
      <c r="H22" s="86"/>
    </row>
    <row r="23" spans="2:8" s="199" customFormat="1" x14ac:dyDescent="0.35">
      <c r="B23" s="131">
        <v>11</v>
      </c>
      <c r="C23" s="86"/>
      <c r="D23" s="130"/>
      <c r="E23" s="130"/>
      <c r="F23" s="130"/>
      <c r="G23" s="183">
        <f t="shared" si="1"/>
        <v>0</v>
      </c>
      <c r="H23" s="86"/>
    </row>
    <row r="24" spans="2:8" s="199" customFormat="1" x14ac:dyDescent="0.35">
      <c r="B24" s="131">
        <v>12</v>
      </c>
      <c r="C24" s="86"/>
      <c r="D24" s="130"/>
      <c r="E24" s="130"/>
      <c r="F24" s="130"/>
      <c r="G24" s="183">
        <f t="shared" si="1"/>
        <v>0</v>
      </c>
      <c r="H24" s="86"/>
    </row>
    <row r="25" spans="2:8" s="199" customFormat="1" x14ac:dyDescent="0.35">
      <c r="B25" s="131">
        <v>13</v>
      </c>
      <c r="C25" s="86"/>
      <c r="D25" s="130"/>
      <c r="E25" s="130"/>
      <c r="F25" s="130"/>
      <c r="G25" s="183">
        <f t="shared" si="1"/>
        <v>0</v>
      </c>
      <c r="H25" s="86"/>
    </row>
    <row r="26" spans="2:8" s="85" customFormat="1" x14ac:dyDescent="0.35">
      <c r="B26" s="131">
        <v>14</v>
      </c>
      <c r="C26" s="86"/>
      <c r="D26" s="130"/>
      <c r="E26" s="130"/>
      <c r="F26" s="130"/>
      <c r="G26" s="183">
        <f t="shared" si="1"/>
        <v>0</v>
      </c>
      <c r="H26" s="86"/>
    </row>
    <row r="27" spans="2:8" ht="13.9" x14ac:dyDescent="0.35">
      <c r="B27" s="8" t="s">
        <v>32</v>
      </c>
      <c r="C27" s="8"/>
      <c r="D27" s="11">
        <f>SUM(D13:D26)</f>
        <v>1100</v>
      </c>
      <c r="E27" s="11">
        <f>SUM(E13:E26)</f>
        <v>400</v>
      </c>
      <c r="F27" s="11">
        <f>SUM(F13:F26)</f>
        <v>27</v>
      </c>
      <c r="G27" s="194">
        <f>SUM(G13:G26)</f>
        <v>0.37430555555555561</v>
      </c>
      <c r="H27" s="8"/>
    </row>
    <row r="29" spans="2:8" ht="13.9" x14ac:dyDescent="0.35">
      <c r="B29" s="8" t="s">
        <v>119</v>
      </c>
      <c r="C29" s="10" t="s">
        <v>121</v>
      </c>
      <c r="D29" s="10" t="s">
        <v>122</v>
      </c>
      <c r="E29" s="8"/>
      <c r="F29" s="8"/>
      <c r="G29" s="8"/>
      <c r="H29" s="10" t="s">
        <v>133</v>
      </c>
    </row>
    <row r="30" spans="2:8" s="85" customFormat="1" x14ac:dyDescent="0.35">
      <c r="B30" s="131">
        <v>1</v>
      </c>
      <c r="C30" s="132" t="s">
        <v>187</v>
      </c>
      <c r="D30" s="86" t="s">
        <v>205</v>
      </c>
      <c r="E30" s="86"/>
      <c r="F30" s="86"/>
      <c r="G30" s="86"/>
      <c r="H30" s="86" t="s">
        <v>123</v>
      </c>
    </row>
    <row r="31" spans="2:8" s="85" customFormat="1" x14ac:dyDescent="0.35">
      <c r="B31" s="131">
        <v>1</v>
      </c>
      <c r="C31" s="132" t="s">
        <v>188</v>
      </c>
      <c r="D31" s="86"/>
      <c r="E31" s="86"/>
      <c r="F31" s="86"/>
      <c r="G31" s="86"/>
      <c r="H31" s="86" t="s">
        <v>123</v>
      </c>
    </row>
    <row r="32" spans="2:8" s="85" customFormat="1" x14ac:dyDescent="0.35">
      <c r="B32" s="131">
        <v>1</v>
      </c>
      <c r="C32" s="98" t="s">
        <v>198</v>
      </c>
      <c r="D32" s="86"/>
      <c r="E32" s="86"/>
      <c r="F32" s="86"/>
      <c r="G32" s="86"/>
      <c r="H32" s="86" t="s">
        <v>199</v>
      </c>
    </row>
    <row r="33" spans="2:8" s="85" customFormat="1" x14ac:dyDescent="0.35">
      <c r="B33" s="131">
        <v>1</v>
      </c>
      <c r="C33" s="132" t="s">
        <v>215</v>
      </c>
      <c r="D33" s="86"/>
      <c r="E33" s="86"/>
      <c r="F33" s="86"/>
      <c r="G33" s="86"/>
      <c r="H33" s="86"/>
    </row>
    <row r="34" spans="2:8" s="85" customFormat="1" x14ac:dyDescent="0.35">
      <c r="B34" s="131">
        <v>0</v>
      </c>
      <c r="C34" s="132" t="s">
        <v>192</v>
      </c>
      <c r="D34" s="86"/>
      <c r="E34" s="86"/>
      <c r="F34" s="86"/>
      <c r="G34" s="86"/>
      <c r="H34" s="86" t="s">
        <v>129</v>
      </c>
    </row>
    <row r="35" spans="2:8" s="85" customFormat="1" x14ac:dyDescent="0.35">
      <c r="B35" s="131">
        <v>0</v>
      </c>
      <c r="C35" s="132" t="s">
        <v>189</v>
      </c>
      <c r="D35" s="86"/>
      <c r="E35" s="86"/>
      <c r="F35" s="86"/>
      <c r="G35" s="86"/>
      <c r="H35" s="86" t="s">
        <v>124</v>
      </c>
    </row>
    <row r="36" spans="2:8" s="85" customFormat="1" x14ac:dyDescent="0.35">
      <c r="B36" s="131">
        <v>0</v>
      </c>
      <c r="C36" s="132" t="s">
        <v>193</v>
      </c>
      <c r="D36" s="86"/>
      <c r="E36" s="86"/>
      <c r="F36" s="86"/>
      <c r="G36" s="86"/>
      <c r="H36" s="133" t="s">
        <v>125</v>
      </c>
    </row>
    <row r="37" spans="2:8" s="85" customFormat="1" x14ac:dyDescent="0.35">
      <c r="B37" s="131">
        <v>0</v>
      </c>
      <c r="C37" s="132" t="s">
        <v>194</v>
      </c>
      <c r="D37" s="86" t="s">
        <v>286</v>
      </c>
      <c r="E37" s="86"/>
      <c r="F37" s="86"/>
      <c r="G37" s="86"/>
      <c r="H37" s="133" t="s">
        <v>126</v>
      </c>
    </row>
    <row r="38" spans="2:8" s="85" customFormat="1" x14ac:dyDescent="0.35">
      <c r="B38" s="131">
        <v>0</v>
      </c>
      <c r="C38" s="132" t="s">
        <v>287</v>
      </c>
      <c r="D38" s="86" t="s">
        <v>288</v>
      </c>
      <c r="E38" s="86"/>
      <c r="F38" s="86"/>
      <c r="G38" s="86"/>
      <c r="H38" s="133"/>
    </row>
    <row r="39" spans="2:8" s="85" customFormat="1" x14ac:dyDescent="0.35">
      <c r="B39" s="131">
        <v>0</v>
      </c>
      <c r="C39" s="98" t="s">
        <v>190</v>
      </c>
      <c r="D39" s="86"/>
      <c r="E39" s="86"/>
      <c r="F39" s="86"/>
      <c r="G39" s="86"/>
      <c r="H39" s="86"/>
    </row>
    <row r="40" spans="2:8" s="85" customFormat="1" x14ac:dyDescent="0.35">
      <c r="B40" s="131">
        <v>0</v>
      </c>
      <c r="C40" s="98" t="s">
        <v>222</v>
      </c>
      <c r="D40" s="86" t="s">
        <v>228</v>
      </c>
      <c r="E40" s="86"/>
      <c r="F40" s="86"/>
      <c r="G40" s="86"/>
      <c r="H40" s="133" t="s">
        <v>221</v>
      </c>
    </row>
    <row r="41" spans="2:8" s="85" customFormat="1" x14ac:dyDescent="0.35">
      <c r="B41" s="131">
        <v>0</v>
      </c>
      <c r="C41" s="98" t="s">
        <v>211</v>
      </c>
      <c r="D41" s="86"/>
      <c r="E41" s="86"/>
      <c r="F41" s="86"/>
      <c r="G41" s="86"/>
      <c r="H41" s="86" t="s">
        <v>212</v>
      </c>
    </row>
    <row r="42" spans="2:8" s="85" customFormat="1" ht="13.15" x14ac:dyDescent="0.4">
      <c r="B42" s="131">
        <v>0</v>
      </c>
      <c r="C42" s="132" t="s">
        <v>195</v>
      </c>
      <c r="D42" s="86" t="s">
        <v>217</v>
      </c>
      <c r="E42" s="86"/>
      <c r="F42" s="86"/>
      <c r="G42" s="86"/>
      <c r="H42" s="86" t="s">
        <v>226</v>
      </c>
    </row>
    <row r="43" spans="2:8" s="85" customFormat="1" x14ac:dyDescent="0.35">
      <c r="B43" s="131">
        <v>0</v>
      </c>
      <c r="C43" s="132" t="s">
        <v>128</v>
      </c>
      <c r="D43" s="86" t="s">
        <v>218</v>
      </c>
      <c r="E43" s="86"/>
      <c r="F43" s="86"/>
      <c r="G43" s="86"/>
      <c r="H43" s="86" t="s">
        <v>225</v>
      </c>
    </row>
    <row r="44" spans="2:8" s="85" customFormat="1" x14ac:dyDescent="0.35">
      <c r="B44" s="131">
        <v>0</v>
      </c>
      <c r="C44" s="132" t="s">
        <v>223</v>
      </c>
      <c r="D44" s="86"/>
      <c r="E44" s="86"/>
      <c r="F44" s="86"/>
      <c r="G44" s="86"/>
      <c r="H44" s="133" t="s">
        <v>325</v>
      </c>
    </row>
    <row r="45" spans="2:8" s="85" customFormat="1" x14ac:dyDescent="0.35">
      <c r="B45" s="131">
        <v>0</v>
      </c>
      <c r="C45" s="132" t="s">
        <v>213</v>
      </c>
      <c r="D45" s="86"/>
      <c r="E45" s="86"/>
      <c r="F45" s="86"/>
      <c r="G45" s="86"/>
      <c r="H45" s="86" t="s">
        <v>214</v>
      </c>
    </row>
    <row r="46" spans="2:8" s="85" customFormat="1" x14ac:dyDescent="0.35">
      <c r="B46" s="131">
        <v>0</v>
      </c>
      <c r="C46" s="132" t="s">
        <v>183</v>
      </c>
      <c r="D46" s="86"/>
      <c r="E46" s="86"/>
      <c r="F46" s="86"/>
      <c r="G46" s="86"/>
      <c r="H46" s="86" t="s">
        <v>219</v>
      </c>
    </row>
    <row r="47" spans="2:8" s="85" customFormat="1" x14ac:dyDescent="0.35">
      <c r="B47" s="131">
        <v>0</v>
      </c>
      <c r="C47" s="132" t="s">
        <v>196</v>
      </c>
      <c r="D47" s="86"/>
      <c r="E47" s="86"/>
      <c r="F47" s="86"/>
      <c r="G47" s="86"/>
      <c r="H47" s="86" t="s">
        <v>139</v>
      </c>
    </row>
    <row r="48" spans="2:8" s="85" customFormat="1" x14ac:dyDescent="0.35">
      <c r="B48" s="131">
        <v>0</v>
      </c>
      <c r="C48" s="132" t="s">
        <v>197</v>
      </c>
      <c r="D48" s="86"/>
      <c r="E48" s="86"/>
      <c r="F48" s="86"/>
      <c r="G48" s="86"/>
      <c r="H48" s="86" t="s">
        <v>130</v>
      </c>
    </row>
    <row r="49" spans="2:8" s="85" customFormat="1" x14ac:dyDescent="0.35">
      <c r="B49" s="131">
        <v>0</v>
      </c>
      <c r="C49" s="98" t="s">
        <v>220</v>
      </c>
      <c r="D49" s="86"/>
      <c r="E49" s="86"/>
      <c r="F49" s="86"/>
      <c r="G49" s="86"/>
      <c r="H49" s="86" t="s">
        <v>227</v>
      </c>
    </row>
    <row r="50" spans="2:8" s="85" customFormat="1" x14ac:dyDescent="0.35">
      <c r="B50" s="131">
        <v>0</v>
      </c>
      <c r="C50" s="132" t="s">
        <v>209</v>
      </c>
      <c r="D50" s="86"/>
      <c r="E50" s="86"/>
      <c r="F50" s="86"/>
      <c r="G50" s="86"/>
      <c r="H50" s="133" t="s">
        <v>127</v>
      </c>
    </row>
    <row r="51" spans="2:8" s="85" customFormat="1" x14ac:dyDescent="0.35">
      <c r="B51" s="131">
        <v>0</v>
      </c>
      <c r="C51" s="98" t="s">
        <v>141</v>
      </c>
      <c r="D51" s="86"/>
      <c r="E51" s="86"/>
      <c r="F51" s="86"/>
      <c r="G51" s="86"/>
      <c r="H51" s="86"/>
    </row>
    <row r="52" spans="2:8" s="85" customFormat="1" x14ac:dyDescent="0.35">
      <c r="B52" s="131">
        <v>0</v>
      </c>
      <c r="C52" s="98" t="s">
        <v>132</v>
      </c>
      <c r="D52" s="86"/>
      <c r="E52" s="86"/>
      <c r="F52" s="86"/>
      <c r="G52" s="86"/>
      <c r="H52" s="86" t="s">
        <v>140</v>
      </c>
    </row>
    <row r="53" spans="2:8" s="85" customFormat="1" x14ac:dyDescent="0.35">
      <c r="B53" s="131">
        <v>0</v>
      </c>
      <c r="C53" s="98" t="s">
        <v>131</v>
      </c>
      <c r="D53" s="86"/>
      <c r="E53" s="86"/>
      <c r="F53" s="86"/>
      <c r="G53" s="86"/>
      <c r="H53" s="86"/>
    </row>
    <row r="54" spans="2:8" s="85" customFormat="1" x14ac:dyDescent="0.35">
      <c r="B54" s="131">
        <v>0</v>
      </c>
      <c r="C54" s="132" t="s">
        <v>191</v>
      </c>
      <c r="D54" s="86"/>
      <c r="E54" s="86"/>
      <c r="F54" s="86"/>
      <c r="G54" s="86"/>
      <c r="H54" s="86" t="s">
        <v>324</v>
      </c>
    </row>
    <row r="55" spans="2:8" s="85" customFormat="1" x14ac:dyDescent="0.35">
      <c r="B55" s="131">
        <v>0</v>
      </c>
      <c r="C55" s="132" t="s">
        <v>216</v>
      </c>
      <c r="D55" s="86"/>
      <c r="E55" s="86"/>
      <c r="F55" s="86"/>
      <c r="G55" s="86"/>
      <c r="H55" s="133" t="s">
        <v>323</v>
      </c>
    </row>
    <row r="56" spans="2:8" s="85" customFormat="1" x14ac:dyDescent="0.35">
      <c r="B56" s="131"/>
      <c r="C56" s="98"/>
      <c r="D56" s="86"/>
      <c r="E56" s="86"/>
      <c r="F56" s="86"/>
      <c r="G56" s="86"/>
      <c r="H56" s="86"/>
    </row>
    <row r="57" spans="2:8" s="85" customFormat="1" x14ac:dyDescent="0.35">
      <c r="B57" s="131"/>
      <c r="C57" s="98"/>
      <c r="D57" s="86"/>
      <c r="E57" s="86"/>
      <c r="F57" s="86"/>
      <c r="G57" s="86"/>
      <c r="H57" s="86"/>
    </row>
    <row r="58" spans="2:8" ht="13.15" x14ac:dyDescent="0.4">
      <c r="B58" s="38" t="s">
        <v>207</v>
      </c>
      <c r="C58" s="34">
        <f>COUNTIF(B30:B57,0)</f>
        <v>22</v>
      </c>
      <c r="D58" s="9"/>
      <c r="E58" s="9"/>
      <c r="F58" s="9"/>
      <c r="G58" s="9"/>
      <c r="H58" s="9"/>
    </row>
    <row r="59" spans="2:8" ht="13.15" x14ac:dyDescent="0.4">
      <c r="B59" s="39" t="s">
        <v>208</v>
      </c>
      <c r="C59" s="33">
        <f>COUNTIF(B30:B57,1)</f>
        <v>4</v>
      </c>
      <c r="D59" s="32"/>
      <c r="E59" s="32"/>
      <c r="F59" s="32"/>
      <c r="G59" s="32"/>
      <c r="H59" s="32"/>
    </row>
    <row r="61" spans="2:8" x14ac:dyDescent="0.35">
      <c r="B61" s="176"/>
    </row>
  </sheetData>
  <sheetProtection algorithmName="SHA-512" hashValue="KhU+AgBcpQGwKCTjEUMDrLXgqJWoDLz2zoT8HYbeHRPbOXPWRT5AEbG1xryHi4Acwdai/BiycmhrGCaObwjfXA==" saltValue="NhBZPkR1ddRJWYno2JDn6A==" spinCount="100000" sheet="1" objects="1" scenarios="1" formatCells="0" insertRows="0" deleteRows="0" sort="0" autoFilter="0"/>
  <mergeCells count="1">
    <mergeCell ref="B1:H1"/>
  </mergeCells>
  <conditionalFormatting sqref="B30:B55">
    <cfRule type="iconSet" priority="298">
      <iconSet iconSet="3Symbols2" showValue="0">
        <cfvo type="percent" val="0"/>
        <cfvo type="num" val="0" gte="0"/>
        <cfvo type="formula" val="&quot;erledigt&quot;"/>
      </iconSet>
    </cfRule>
    <cfRule type="iconSet" priority="299">
      <iconSet iconSet="3Symbols2" showValue="0">
        <cfvo type="percent" val="0"/>
        <cfvo type="num" val="0" gte="0"/>
        <cfvo type="num" val="1"/>
      </iconSet>
    </cfRule>
  </conditionalFormatting>
  <conditionalFormatting sqref="B56:B57">
    <cfRule type="iconSet" priority="294">
      <iconSet iconSet="3Symbols2" showValue="0">
        <cfvo type="percent" val="0"/>
        <cfvo type="num" val="0" gte="0"/>
        <cfvo type="num" val="1"/>
      </iconSet>
    </cfRule>
  </conditionalFormatting>
  <hyperlinks>
    <hyperlink ref="H37" location="Verpflegungsrechner!A1" display="siehe Verpflegungsrechner" xr:uid="{00000000-0004-0000-0100-000000000000}"/>
    <hyperlink ref="H50" location="Packliste!A1" display="siehe Packliste" xr:uid="{00000000-0004-0000-0100-000001000000}"/>
    <hyperlink ref="H40" r:id="rId1" display="z.B. über Seiten des auswärtigen Amtes" xr:uid="{00000000-0004-0000-0100-000002000000}"/>
    <hyperlink ref="H2" r:id="rId2" display="TrekkingTrails.de" xr:uid="{00000000-0004-0000-0100-000003000000}"/>
    <hyperlink ref="H44" r:id="rId3" xr:uid="{E3ADF4E7-3AF9-4386-962B-427746179770}"/>
    <hyperlink ref="H36" r:id="rId4" xr:uid="{5A37B12C-27CF-4279-BD3D-91270296CE10}"/>
    <hyperlink ref="H55" r:id="rId5" xr:uid="{7057E97E-E9AE-47DC-8840-2141A63E3B8F}"/>
  </hyperlinks>
  <pageMargins left="0.7" right="0.7" top="0.78740157499999996" bottom="0.78740157499999996" header="0.3" footer="0.3"/>
  <pageSetup paperSize="9" orientation="portrait" horizontalDpi="4294967293" verticalDpi="0" r:id="rId6"/>
  <drawing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1">
    <outlinePr summaryBelow="0"/>
    <pageSetUpPr fitToPage="1"/>
  </sheetPr>
  <dimension ref="B1:K174"/>
  <sheetViews>
    <sheetView showGridLines="0" zoomScaleNormal="100" zoomScalePageLayoutView="80" workbookViewId="0">
      <pane ySplit="13" topLeftCell="A14" activePane="bottomLeft" state="frozen"/>
      <selection activeCell="B14" sqref="B14:H22"/>
      <selection pane="bottomLeft"/>
    </sheetView>
  </sheetViews>
  <sheetFormatPr baseColWidth="10" defaultRowHeight="12.75" outlineLevelRow="2" x14ac:dyDescent="0.35"/>
  <cols>
    <col min="1" max="1" width="5.59765625" customWidth="1"/>
    <col min="2" max="2" width="19.73046875" style="3" customWidth="1"/>
    <col min="3" max="3" width="26.1328125" customWidth="1"/>
    <col min="4" max="4" width="9.19921875" style="1" bestFit="1" customWidth="1"/>
    <col min="5" max="5" width="4.3984375" style="1" bestFit="1" customWidth="1"/>
    <col min="6" max="6" width="12.86328125" style="2" bestFit="1" customWidth="1"/>
    <col min="7" max="7" width="6.19921875" style="1" bestFit="1" customWidth="1"/>
    <col min="8" max="8" width="12.06640625" style="2" customWidth="1"/>
    <col min="9" max="9" width="10.59765625" style="2" customWidth="1"/>
    <col min="10" max="10" width="44.73046875" customWidth="1"/>
  </cols>
  <sheetData>
    <row r="1" spans="2:11" s="4" customFormat="1" ht="36.5" customHeight="1" x14ac:dyDescent="0.35">
      <c r="B1" s="234" t="s">
        <v>154</v>
      </c>
      <c r="C1" s="235"/>
      <c r="D1" s="236"/>
      <c r="E1" s="236"/>
      <c r="F1" s="236"/>
      <c r="G1" s="236"/>
      <c r="H1" s="236"/>
      <c r="I1" s="237"/>
      <c r="J1" s="237"/>
    </row>
    <row r="2" spans="2:11" s="4" customFormat="1" ht="13.35" customHeight="1" x14ac:dyDescent="0.4">
      <c r="B2" s="44" t="s">
        <v>357</v>
      </c>
      <c r="C2" s="42">
        <f>F13-F100</f>
        <v>7170</v>
      </c>
      <c r="E2" s="45"/>
      <c r="I2" s="45"/>
      <c r="J2" s="26" t="s">
        <v>292</v>
      </c>
    </row>
    <row r="3" spans="2:11" s="4" customFormat="1" ht="13.35" customHeight="1" x14ac:dyDescent="0.35">
      <c r="B3" s="44" t="s">
        <v>28</v>
      </c>
      <c r="C3" s="42">
        <f>F100</f>
        <v>5339</v>
      </c>
      <c r="E3" s="45"/>
      <c r="I3" s="45"/>
    </row>
    <row r="4" spans="2:11" s="4" customFormat="1" ht="13.35" customHeight="1" x14ac:dyDescent="0.4">
      <c r="B4" s="46"/>
      <c r="C4" s="43">
        <f>F13</f>
        <v>12509</v>
      </c>
      <c r="E4" s="45"/>
      <c r="I4" s="45"/>
    </row>
    <row r="5" spans="2:11" s="4" customFormat="1" ht="13.35" customHeight="1" x14ac:dyDescent="0.35">
      <c r="B5" s="44" t="s">
        <v>72</v>
      </c>
      <c r="C5" s="42">
        <f>H13</f>
        <v>2940</v>
      </c>
      <c r="E5" s="45"/>
      <c r="I5" s="45"/>
    </row>
    <row r="6" spans="2:11" s="4" customFormat="1" ht="13.35" customHeight="1" x14ac:dyDescent="0.35">
      <c r="B6" s="47"/>
      <c r="C6" s="5"/>
      <c r="E6" s="45"/>
      <c r="I6" s="45"/>
    </row>
    <row r="7" spans="2:11" s="4" customFormat="1" ht="13.35" customHeight="1" x14ac:dyDescent="0.35">
      <c r="B7" s="47"/>
      <c r="C7" s="5"/>
      <c r="E7" s="45"/>
      <c r="I7" s="45"/>
    </row>
    <row r="8" spans="2:11" s="4" customFormat="1" ht="13.35" customHeight="1" x14ac:dyDescent="0.35">
      <c r="B8" s="47"/>
      <c r="C8" s="5"/>
      <c r="E8" s="45"/>
      <c r="I8" s="45"/>
    </row>
    <row r="9" spans="2:11" s="4" customFormat="1" ht="13.35" customHeight="1" x14ac:dyDescent="0.35">
      <c r="B9" s="47"/>
      <c r="C9" s="5"/>
      <c r="E9" s="45"/>
      <c r="I9" s="45"/>
    </row>
    <row r="10" spans="2:11" s="4" customFormat="1" ht="13.35" customHeight="1" x14ac:dyDescent="0.35">
      <c r="B10" s="47"/>
      <c r="C10" s="5"/>
      <c r="E10" s="45"/>
      <c r="I10" s="45"/>
    </row>
    <row r="11" spans="2:11" s="4" customFormat="1" ht="13.35" customHeight="1" x14ac:dyDescent="0.35">
      <c r="B11" s="48"/>
      <c r="C11" s="48"/>
      <c r="D11" s="48"/>
      <c r="E11" s="45"/>
      <c r="I11" s="45"/>
    </row>
    <row r="12" spans="2:11" s="136" customFormat="1" ht="13.9" x14ac:dyDescent="0.35">
      <c r="B12" s="49" t="s">
        <v>16</v>
      </c>
      <c r="C12" s="49" t="s">
        <v>63</v>
      </c>
      <c r="D12" s="50" t="s">
        <v>1</v>
      </c>
      <c r="E12" s="51" t="s">
        <v>75</v>
      </c>
      <c r="F12" s="52" t="s">
        <v>71</v>
      </c>
      <c r="G12" s="50" t="s">
        <v>75</v>
      </c>
      <c r="H12" s="53" t="s">
        <v>72</v>
      </c>
      <c r="I12" s="54" t="s">
        <v>32</v>
      </c>
      <c r="J12" s="49"/>
    </row>
    <row r="13" spans="2:11" s="137" customFormat="1" ht="10.15" x14ac:dyDescent="0.3">
      <c r="B13" s="55" t="s">
        <v>62</v>
      </c>
      <c r="C13" s="55"/>
      <c r="D13" s="56"/>
      <c r="E13" s="57"/>
      <c r="F13" s="58">
        <f>F14+F28+F40+F52+F60+F67+F78+F87+F100</f>
        <v>12509</v>
      </c>
      <c r="G13" s="58"/>
      <c r="H13" s="59">
        <f>SUBTOTAL(9,H15:H105)</f>
        <v>2940</v>
      </c>
      <c r="I13" s="60">
        <f>F13+H13</f>
        <v>15449</v>
      </c>
      <c r="J13" s="55"/>
    </row>
    <row r="14" spans="2:11" s="134" customFormat="1" ht="13.15" outlineLevel="1" x14ac:dyDescent="0.4">
      <c r="B14" s="195" t="s">
        <v>11</v>
      </c>
      <c r="C14" s="138"/>
      <c r="D14" s="139"/>
      <c r="E14" s="140" t="s">
        <v>85</v>
      </c>
      <c r="F14" s="141">
        <f>SUBTOTAL(9,F15:F27)</f>
        <v>1951</v>
      </c>
      <c r="G14" s="140" t="s">
        <v>85</v>
      </c>
      <c r="H14" s="142">
        <f>SUBTOTAL(9,H15:H27)</f>
        <v>629</v>
      </c>
      <c r="I14" s="143">
        <f>F14+H14</f>
        <v>2580</v>
      </c>
      <c r="J14" s="138"/>
    </row>
    <row r="15" spans="2:11" s="82" customFormat="1" ht="13.15" outlineLevel="2" x14ac:dyDescent="0.4">
      <c r="B15" s="62" t="s">
        <v>39</v>
      </c>
      <c r="C15" s="62" t="s">
        <v>247</v>
      </c>
      <c r="D15" s="63">
        <v>178</v>
      </c>
      <c r="E15" s="64"/>
      <c r="F15" s="65" t="str">
        <f t="shared" ref="F15:F27" si="0">IF(E15,D15*E15,"")</f>
        <v/>
      </c>
      <c r="G15" s="66"/>
      <c r="H15" s="67" t="str">
        <f t="shared" ref="H15:H20" si="1">IF(G15,G15*D15,"")</f>
        <v/>
      </c>
      <c r="I15" s="68" t="str">
        <f>IF(E15,1,IF(G15,1,""))</f>
        <v/>
      </c>
      <c r="J15" s="61"/>
      <c r="K15" s="135"/>
    </row>
    <row r="16" spans="2:11" s="82" customFormat="1" ht="13.15" outlineLevel="2" x14ac:dyDescent="0.4">
      <c r="B16" s="62" t="s">
        <v>39</v>
      </c>
      <c r="C16" s="62" t="s">
        <v>248</v>
      </c>
      <c r="D16" s="63">
        <v>67</v>
      </c>
      <c r="E16" s="64">
        <v>2</v>
      </c>
      <c r="F16" s="65">
        <f t="shared" si="0"/>
        <v>134</v>
      </c>
      <c r="G16" s="66">
        <v>1</v>
      </c>
      <c r="H16" s="67">
        <f t="shared" si="1"/>
        <v>67</v>
      </c>
      <c r="I16" s="68">
        <f t="shared" ref="I16:I27" si="2">IF(E16,1,IF(G16,1,""))</f>
        <v>1</v>
      </c>
      <c r="J16" s="61"/>
      <c r="K16" s="135"/>
    </row>
    <row r="17" spans="2:11" s="82" customFormat="1" ht="13.15" outlineLevel="2" x14ac:dyDescent="0.4">
      <c r="B17" s="62" t="s">
        <v>39</v>
      </c>
      <c r="C17" s="62" t="s">
        <v>48</v>
      </c>
      <c r="D17" s="63">
        <v>45</v>
      </c>
      <c r="E17" s="64">
        <v>2</v>
      </c>
      <c r="F17" s="65">
        <f t="shared" si="0"/>
        <v>90</v>
      </c>
      <c r="G17" s="66">
        <v>1</v>
      </c>
      <c r="H17" s="67">
        <f t="shared" si="1"/>
        <v>45</v>
      </c>
      <c r="I17" s="68">
        <f t="shared" si="2"/>
        <v>1</v>
      </c>
      <c r="J17" s="61"/>
      <c r="K17" s="135"/>
    </row>
    <row r="18" spans="2:11" s="82" customFormat="1" ht="13.15" outlineLevel="2" x14ac:dyDescent="0.4">
      <c r="B18" s="62" t="s">
        <v>38</v>
      </c>
      <c r="C18" s="69" t="s">
        <v>249</v>
      </c>
      <c r="D18" s="63">
        <v>330</v>
      </c>
      <c r="E18" s="64">
        <v>1</v>
      </c>
      <c r="F18" s="65">
        <f t="shared" si="0"/>
        <v>330</v>
      </c>
      <c r="G18" s="66"/>
      <c r="H18" s="67" t="str">
        <f t="shared" si="1"/>
        <v/>
      </c>
      <c r="I18" s="68">
        <f t="shared" si="2"/>
        <v>1</v>
      </c>
      <c r="J18" s="61"/>
      <c r="K18" s="135"/>
    </row>
    <row r="19" spans="2:11" s="82" customFormat="1" ht="13.15" outlineLevel="2" x14ac:dyDescent="0.4">
      <c r="B19" s="62" t="s">
        <v>38</v>
      </c>
      <c r="C19" s="62" t="s">
        <v>49</v>
      </c>
      <c r="D19" s="63">
        <v>127</v>
      </c>
      <c r="E19" s="64">
        <v>2</v>
      </c>
      <c r="F19" s="65">
        <f t="shared" si="0"/>
        <v>254</v>
      </c>
      <c r="G19" s="66">
        <v>1</v>
      </c>
      <c r="H19" s="67">
        <f t="shared" si="1"/>
        <v>127</v>
      </c>
      <c r="I19" s="68">
        <f t="shared" si="2"/>
        <v>1</v>
      </c>
      <c r="J19" s="61"/>
      <c r="K19" s="135"/>
    </row>
    <row r="20" spans="2:11" s="82" customFormat="1" ht="13.15" outlineLevel="2" x14ac:dyDescent="0.4">
      <c r="B20" s="62" t="s">
        <v>46</v>
      </c>
      <c r="C20" s="62" t="s">
        <v>314</v>
      </c>
      <c r="D20" s="63">
        <v>186</v>
      </c>
      <c r="E20" s="64">
        <v>1</v>
      </c>
      <c r="F20" s="65">
        <f t="shared" si="0"/>
        <v>186</v>
      </c>
      <c r="G20" s="66"/>
      <c r="H20" s="67" t="str">
        <f t="shared" si="1"/>
        <v/>
      </c>
      <c r="I20" s="68">
        <f t="shared" si="2"/>
        <v>1</v>
      </c>
      <c r="J20" s="61"/>
      <c r="K20" s="135"/>
    </row>
    <row r="21" spans="2:11" s="82" customFormat="1" ht="13.15" outlineLevel="2" x14ac:dyDescent="0.4">
      <c r="B21" s="62" t="s">
        <v>46</v>
      </c>
      <c r="C21" s="62" t="s">
        <v>304</v>
      </c>
      <c r="D21" s="63">
        <v>320</v>
      </c>
      <c r="E21" s="64">
        <v>1</v>
      </c>
      <c r="F21" s="65">
        <f t="shared" si="0"/>
        <v>320</v>
      </c>
      <c r="G21" s="66">
        <v>1</v>
      </c>
      <c r="H21" s="67">
        <f t="shared" ref="H21:H27" si="3">IF(G21,G21*D21,"")</f>
        <v>320</v>
      </c>
      <c r="I21" s="68">
        <f t="shared" si="2"/>
        <v>1</v>
      </c>
      <c r="J21" s="61"/>
      <c r="K21" s="135"/>
    </row>
    <row r="22" spans="2:11" s="82" customFormat="1" ht="13.15" outlineLevel="2" x14ac:dyDescent="0.4">
      <c r="B22" s="62" t="s">
        <v>47</v>
      </c>
      <c r="C22" s="62" t="s">
        <v>269</v>
      </c>
      <c r="D22" s="63">
        <v>220</v>
      </c>
      <c r="E22" s="64"/>
      <c r="F22" s="65" t="str">
        <f t="shared" si="0"/>
        <v/>
      </c>
      <c r="G22" s="66"/>
      <c r="H22" s="67" t="str">
        <f t="shared" si="3"/>
        <v/>
      </c>
      <c r="I22" s="68" t="str">
        <f t="shared" si="2"/>
        <v/>
      </c>
      <c r="J22" s="61"/>
      <c r="K22" s="135"/>
    </row>
    <row r="23" spans="2:11" s="82" customFormat="1" ht="13.15" outlineLevel="2" x14ac:dyDescent="0.4">
      <c r="B23" s="62" t="s">
        <v>47</v>
      </c>
      <c r="C23" s="62" t="s">
        <v>260</v>
      </c>
      <c r="D23" s="63">
        <v>514</v>
      </c>
      <c r="E23" s="64">
        <v>1</v>
      </c>
      <c r="F23" s="65">
        <f t="shared" si="0"/>
        <v>514</v>
      </c>
      <c r="G23" s="66"/>
      <c r="H23" s="67" t="str">
        <f t="shared" si="3"/>
        <v/>
      </c>
      <c r="I23" s="68">
        <f t="shared" si="2"/>
        <v>1</v>
      </c>
      <c r="J23" s="61"/>
      <c r="K23" s="135"/>
    </row>
    <row r="24" spans="2:11" s="82" customFormat="1" ht="13.15" outlineLevel="2" x14ac:dyDescent="0.4">
      <c r="B24" s="62" t="s">
        <v>25</v>
      </c>
      <c r="C24" s="62" t="s">
        <v>61</v>
      </c>
      <c r="D24" s="63">
        <v>26</v>
      </c>
      <c r="E24" s="64"/>
      <c r="F24" s="65" t="str">
        <f t="shared" si="0"/>
        <v/>
      </c>
      <c r="G24" s="66">
        <v>1</v>
      </c>
      <c r="H24" s="67">
        <f t="shared" si="3"/>
        <v>26</v>
      </c>
      <c r="I24" s="68">
        <f t="shared" si="2"/>
        <v>1</v>
      </c>
      <c r="J24" s="61"/>
      <c r="K24" s="135"/>
    </row>
    <row r="25" spans="2:11" s="82" customFormat="1" ht="13.15" outlineLevel="2" x14ac:dyDescent="0.4">
      <c r="B25" s="62" t="s">
        <v>79</v>
      </c>
      <c r="C25" s="62" t="s">
        <v>250</v>
      </c>
      <c r="D25" s="63">
        <v>57</v>
      </c>
      <c r="E25" s="64">
        <v>1</v>
      </c>
      <c r="F25" s="65">
        <f t="shared" si="0"/>
        <v>57</v>
      </c>
      <c r="G25" s="66"/>
      <c r="H25" s="67" t="str">
        <f t="shared" si="3"/>
        <v/>
      </c>
      <c r="I25" s="68">
        <f t="shared" si="2"/>
        <v>1</v>
      </c>
      <c r="J25" s="61"/>
      <c r="K25" s="135"/>
    </row>
    <row r="26" spans="2:11" s="82" customFormat="1" ht="13.15" outlineLevel="2" x14ac:dyDescent="0.4">
      <c r="B26" s="62" t="s">
        <v>80</v>
      </c>
      <c r="C26" s="62"/>
      <c r="D26" s="63">
        <v>66</v>
      </c>
      <c r="E26" s="64">
        <v>1</v>
      </c>
      <c r="F26" s="65">
        <f>IF(E26,D26*E26,"")</f>
        <v>66</v>
      </c>
      <c r="G26" s="66"/>
      <c r="H26" s="67" t="str">
        <f t="shared" si="3"/>
        <v/>
      </c>
      <c r="I26" s="68">
        <f t="shared" si="2"/>
        <v>1</v>
      </c>
      <c r="J26" s="61"/>
      <c r="K26" s="135"/>
    </row>
    <row r="27" spans="2:11" s="82" customFormat="1" ht="13.15" outlineLevel="2" x14ac:dyDescent="0.4">
      <c r="B27" s="62" t="s">
        <v>84</v>
      </c>
      <c r="C27" s="62" t="s">
        <v>251</v>
      </c>
      <c r="D27" s="63">
        <v>44</v>
      </c>
      <c r="E27" s="64"/>
      <c r="F27" s="65" t="str">
        <f t="shared" si="0"/>
        <v/>
      </c>
      <c r="G27" s="66">
        <v>1</v>
      </c>
      <c r="H27" s="67">
        <f t="shared" si="3"/>
        <v>44</v>
      </c>
      <c r="I27" s="68">
        <f t="shared" si="2"/>
        <v>1</v>
      </c>
      <c r="J27" s="61"/>
      <c r="K27" s="135"/>
    </row>
    <row r="28" spans="2:11" s="144" customFormat="1" ht="13.15" outlineLevel="1" x14ac:dyDescent="0.4">
      <c r="B28" s="196" t="s">
        <v>76</v>
      </c>
      <c r="C28" s="146"/>
      <c r="D28" s="147"/>
      <c r="E28" s="148" t="s">
        <v>85</v>
      </c>
      <c r="F28" s="149">
        <f>SUBTOTAL(9,F29:F39)</f>
        <v>0</v>
      </c>
      <c r="G28" s="148" t="s">
        <v>85</v>
      </c>
      <c r="H28" s="150">
        <f>SUBTOTAL(9,H29:H39)</f>
        <v>0</v>
      </c>
      <c r="I28" s="151">
        <f>F28+H28</f>
        <v>0</v>
      </c>
      <c r="J28" s="152"/>
    </row>
    <row r="29" spans="2:11" s="82" customFormat="1" outlineLevel="2" x14ac:dyDescent="0.35">
      <c r="B29" s="70" t="s">
        <v>56</v>
      </c>
      <c r="C29" s="70"/>
      <c r="D29" s="71">
        <f>3280-400</f>
        <v>2880</v>
      </c>
      <c r="E29" s="72"/>
      <c r="F29" s="73" t="str">
        <f t="shared" ref="F29:F39" si="4">IF(E29,D29*E29,"")</f>
        <v/>
      </c>
      <c r="G29" s="74"/>
      <c r="H29" s="75" t="str">
        <f>IF(G29,G29*D29,"")</f>
        <v/>
      </c>
      <c r="I29" s="76" t="str">
        <f>IF(E29,1,IF(G29,1,""))</f>
        <v/>
      </c>
      <c r="J29" s="77"/>
    </row>
    <row r="30" spans="2:11" s="82" customFormat="1" outlineLevel="2" x14ac:dyDescent="0.35">
      <c r="B30" s="70" t="s">
        <v>58</v>
      </c>
      <c r="C30" s="70"/>
      <c r="D30" s="71">
        <v>400</v>
      </c>
      <c r="E30" s="72"/>
      <c r="F30" s="73" t="str">
        <f t="shared" si="4"/>
        <v/>
      </c>
      <c r="G30" s="74"/>
      <c r="H30" s="75" t="str">
        <f>IF(G30,G30*D30,"")</f>
        <v/>
      </c>
      <c r="I30" s="76" t="str">
        <f t="shared" ref="I30:I39" si="5">IF(E30,1,IF(G30,1,""))</f>
        <v/>
      </c>
      <c r="J30" s="77"/>
    </row>
    <row r="31" spans="2:11" s="82" customFormat="1" outlineLevel="2" x14ac:dyDescent="0.35">
      <c r="B31" s="70" t="s">
        <v>64</v>
      </c>
      <c r="C31" s="70"/>
      <c r="D31" s="71">
        <v>280</v>
      </c>
      <c r="E31" s="72"/>
      <c r="F31" s="73" t="str">
        <f t="shared" si="4"/>
        <v/>
      </c>
      <c r="G31" s="74"/>
      <c r="H31" s="75" t="str">
        <f>IF(G31,G31*D31,"")</f>
        <v/>
      </c>
      <c r="I31" s="76" t="str">
        <f t="shared" si="5"/>
        <v/>
      </c>
      <c r="J31" s="77"/>
    </row>
    <row r="32" spans="2:11" s="82" customFormat="1" outlineLevel="2" x14ac:dyDescent="0.35">
      <c r="B32" s="70" t="s">
        <v>57</v>
      </c>
      <c r="C32" s="70"/>
      <c r="D32" s="71">
        <v>960</v>
      </c>
      <c r="E32" s="72"/>
      <c r="F32" s="73" t="str">
        <f t="shared" si="4"/>
        <v/>
      </c>
      <c r="G32" s="74"/>
      <c r="H32" s="75" t="str">
        <f>IF(G32,G32*D32,"")</f>
        <v/>
      </c>
      <c r="I32" s="76" t="str">
        <f t="shared" si="5"/>
        <v/>
      </c>
      <c r="J32" s="77"/>
    </row>
    <row r="33" spans="2:10" s="82" customFormat="1" outlineLevel="2" x14ac:dyDescent="0.35">
      <c r="B33" s="70" t="s">
        <v>15</v>
      </c>
      <c r="C33" s="70"/>
      <c r="D33" s="71">
        <v>135</v>
      </c>
      <c r="E33" s="72"/>
      <c r="F33" s="73" t="str">
        <f t="shared" si="4"/>
        <v/>
      </c>
      <c r="G33" s="74"/>
      <c r="H33" s="75" t="str">
        <f t="shared" ref="H33:H39" si="6">IF(G33,G33*D33,"")</f>
        <v/>
      </c>
      <c r="I33" s="76" t="str">
        <f t="shared" si="5"/>
        <v/>
      </c>
      <c r="J33" s="77"/>
    </row>
    <row r="34" spans="2:10" s="82" customFormat="1" outlineLevel="2" x14ac:dyDescent="0.35">
      <c r="B34" s="70" t="s">
        <v>88</v>
      </c>
      <c r="C34" s="70"/>
      <c r="D34" s="71">
        <v>510</v>
      </c>
      <c r="E34" s="72"/>
      <c r="F34" s="73" t="str">
        <f t="shared" si="4"/>
        <v/>
      </c>
      <c r="G34" s="74"/>
      <c r="H34" s="75" t="str">
        <f t="shared" si="6"/>
        <v/>
      </c>
      <c r="I34" s="76"/>
      <c r="J34" s="77"/>
    </row>
    <row r="35" spans="2:10" s="82" customFormat="1" outlineLevel="2" x14ac:dyDescent="0.35">
      <c r="B35" s="70" t="s">
        <v>22</v>
      </c>
      <c r="C35" s="70"/>
      <c r="D35" s="71">
        <v>543</v>
      </c>
      <c r="E35" s="72"/>
      <c r="F35" s="73" t="str">
        <f t="shared" si="4"/>
        <v/>
      </c>
      <c r="G35" s="74"/>
      <c r="H35" s="75" t="str">
        <f t="shared" si="6"/>
        <v/>
      </c>
      <c r="I35" s="76" t="str">
        <f t="shared" si="5"/>
        <v/>
      </c>
      <c r="J35" s="77"/>
    </row>
    <row r="36" spans="2:10" s="82" customFormat="1" outlineLevel="2" x14ac:dyDescent="0.35">
      <c r="B36" s="70" t="s">
        <v>23</v>
      </c>
      <c r="C36" s="70"/>
      <c r="D36" s="71">
        <v>551</v>
      </c>
      <c r="E36" s="72"/>
      <c r="F36" s="73" t="str">
        <f t="shared" si="4"/>
        <v/>
      </c>
      <c r="G36" s="74"/>
      <c r="H36" s="75" t="str">
        <f t="shared" si="6"/>
        <v/>
      </c>
      <c r="I36" s="76" t="str">
        <f t="shared" si="5"/>
        <v/>
      </c>
      <c r="J36" s="77"/>
    </row>
    <row r="37" spans="2:10" s="82" customFormat="1" outlineLevel="2" x14ac:dyDescent="0.35">
      <c r="B37" s="70" t="s">
        <v>13</v>
      </c>
      <c r="C37" s="70"/>
      <c r="D37" s="71">
        <v>215</v>
      </c>
      <c r="E37" s="72"/>
      <c r="F37" s="73" t="str">
        <f t="shared" si="4"/>
        <v/>
      </c>
      <c r="G37" s="74"/>
      <c r="H37" s="75" t="str">
        <f t="shared" si="6"/>
        <v/>
      </c>
      <c r="I37" s="76" t="str">
        <f t="shared" si="5"/>
        <v/>
      </c>
      <c r="J37" s="77"/>
    </row>
    <row r="38" spans="2:10" s="82" customFormat="1" outlineLevel="2" x14ac:dyDescent="0.35">
      <c r="B38" s="70" t="s">
        <v>90</v>
      </c>
      <c r="C38" s="70"/>
      <c r="D38" s="71">
        <v>335</v>
      </c>
      <c r="E38" s="72"/>
      <c r="F38" s="73" t="str">
        <f t="shared" si="4"/>
        <v/>
      </c>
      <c r="G38" s="74"/>
      <c r="H38" s="75" t="str">
        <f t="shared" si="6"/>
        <v/>
      </c>
      <c r="I38" s="76"/>
      <c r="J38" s="77"/>
    </row>
    <row r="39" spans="2:10" s="82" customFormat="1" outlineLevel="2" x14ac:dyDescent="0.35">
      <c r="B39" s="70" t="s">
        <v>60</v>
      </c>
      <c r="C39" s="70"/>
      <c r="D39" s="71">
        <v>2010</v>
      </c>
      <c r="E39" s="72"/>
      <c r="F39" s="73" t="str">
        <f t="shared" si="4"/>
        <v/>
      </c>
      <c r="G39" s="74"/>
      <c r="H39" s="75" t="str">
        <f t="shared" si="6"/>
        <v/>
      </c>
      <c r="I39" s="76" t="str">
        <f t="shared" si="5"/>
        <v/>
      </c>
      <c r="J39" s="77"/>
    </row>
    <row r="40" spans="2:10" s="134" customFormat="1" ht="13.15" outlineLevel="1" x14ac:dyDescent="0.4">
      <c r="B40" s="195" t="s">
        <v>55</v>
      </c>
      <c r="C40" s="153"/>
      <c r="D40" s="139"/>
      <c r="E40" s="140" t="s">
        <v>85</v>
      </c>
      <c r="F40" s="141">
        <f>SUBTOTAL(9,F41:F51)</f>
        <v>512</v>
      </c>
      <c r="G40" s="140" t="s">
        <v>85</v>
      </c>
      <c r="H40" s="142">
        <f>SUBTOTAL(9,H41:H51)</f>
        <v>61</v>
      </c>
      <c r="I40" s="143">
        <f>F40+H40</f>
        <v>573</v>
      </c>
      <c r="J40" s="138"/>
    </row>
    <row r="41" spans="2:10" s="82" customFormat="1" outlineLevel="2" x14ac:dyDescent="0.35">
      <c r="B41" s="62" t="s">
        <v>6</v>
      </c>
      <c r="C41" s="62" t="s">
        <v>278</v>
      </c>
      <c r="D41" s="63">
        <v>263</v>
      </c>
      <c r="E41" s="64">
        <v>1</v>
      </c>
      <c r="F41" s="65">
        <f t="shared" ref="F41:F51" si="7">IF(E41,D41*E41,"")</f>
        <v>263</v>
      </c>
      <c r="G41" s="66"/>
      <c r="H41" s="67" t="str">
        <f t="shared" ref="H41:H51" si="8">IF(G41,G41*D41,"")</f>
        <v/>
      </c>
      <c r="I41" s="68">
        <f t="shared" ref="I41:I48" si="9">IF(E41,1,IF(G41,1,""))</f>
        <v>1</v>
      </c>
      <c r="J41" s="61"/>
    </row>
    <row r="42" spans="2:10" s="82" customFormat="1" outlineLevel="2" x14ac:dyDescent="0.35">
      <c r="B42" s="62" t="s">
        <v>10</v>
      </c>
      <c r="C42" s="62" t="s">
        <v>277</v>
      </c>
      <c r="D42" s="63">
        <v>41</v>
      </c>
      <c r="E42" s="64"/>
      <c r="F42" s="65" t="str">
        <f t="shared" si="7"/>
        <v/>
      </c>
      <c r="G42" s="66"/>
      <c r="H42" s="67" t="str">
        <f t="shared" si="8"/>
        <v/>
      </c>
      <c r="I42" s="68" t="str">
        <f t="shared" si="9"/>
        <v/>
      </c>
      <c r="J42" s="61"/>
    </row>
    <row r="43" spans="2:10" s="82" customFormat="1" outlineLevel="2" x14ac:dyDescent="0.35">
      <c r="B43" s="62" t="s">
        <v>91</v>
      </c>
      <c r="C43" s="62" t="s">
        <v>276</v>
      </c>
      <c r="D43" s="63">
        <v>49</v>
      </c>
      <c r="E43" s="64">
        <v>1</v>
      </c>
      <c r="F43" s="65">
        <f t="shared" si="7"/>
        <v>49</v>
      </c>
      <c r="G43" s="66"/>
      <c r="H43" s="67" t="str">
        <f t="shared" si="8"/>
        <v/>
      </c>
      <c r="I43" s="68">
        <f t="shared" si="9"/>
        <v>1</v>
      </c>
      <c r="J43" s="61"/>
    </row>
    <row r="44" spans="2:10" s="82" customFormat="1" outlineLevel="2" x14ac:dyDescent="0.35">
      <c r="B44" s="62" t="s">
        <v>91</v>
      </c>
      <c r="C44" s="62" t="s">
        <v>275</v>
      </c>
      <c r="D44" s="63">
        <v>31</v>
      </c>
      <c r="E44" s="64">
        <v>1</v>
      </c>
      <c r="F44" s="65">
        <f t="shared" si="7"/>
        <v>31</v>
      </c>
      <c r="G44" s="66"/>
      <c r="H44" s="67" t="str">
        <f t="shared" si="8"/>
        <v/>
      </c>
      <c r="I44" s="68">
        <f t="shared" si="9"/>
        <v>1</v>
      </c>
      <c r="J44" s="61"/>
    </row>
    <row r="45" spans="2:10" s="82" customFormat="1" outlineLevel="2" x14ac:dyDescent="0.35">
      <c r="B45" s="62" t="s">
        <v>91</v>
      </c>
      <c r="C45" s="62" t="s">
        <v>20</v>
      </c>
      <c r="D45" s="63">
        <v>2</v>
      </c>
      <c r="E45" s="64"/>
      <c r="F45" s="65" t="str">
        <f t="shared" si="7"/>
        <v/>
      </c>
      <c r="G45" s="66"/>
      <c r="H45" s="67" t="str">
        <f t="shared" si="8"/>
        <v/>
      </c>
      <c r="I45" s="68" t="str">
        <f t="shared" si="9"/>
        <v/>
      </c>
      <c r="J45" s="61"/>
    </row>
    <row r="46" spans="2:10" s="82" customFormat="1" outlineLevel="2" x14ac:dyDescent="0.35">
      <c r="B46" s="62" t="s">
        <v>91</v>
      </c>
      <c r="C46" s="62" t="s">
        <v>33</v>
      </c>
      <c r="D46" s="63">
        <v>4</v>
      </c>
      <c r="E46" s="64">
        <v>1</v>
      </c>
      <c r="F46" s="65">
        <f t="shared" si="7"/>
        <v>4</v>
      </c>
      <c r="G46" s="66"/>
      <c r="H46" s="67" t="str">
        <f t="shared" si="8"/>
        <v/>
      </c>
      <c r="I46" s="68">
        <f t="shared" si="9"/>
        <v>1</v>
      </c>
      <c r="J46" s="61"/>
    </row>
    <row r="47" spans="2:10" s="82" customFormat="1" outlineLevel="2" x14ac:dyDescent="0.35">
      <c r="B47" s="62" t="s">
        <v>66</v>
      </c>
      <c r="C47" s="62" t="s">
        <v>300</v>
      </c>
      <c r="D47" s="63">
        <v>131</v>
      </c>
      <c r="E47" s="64"/>
      <c r="F47" s="65" t="str">
        <f t="shared" si="7"/>
        <v/>
      </c>
      <c r="G47" s="66"/>
      <c r="H47" s="67" t="str">
        <f t="shared" si="8"/>
        <v/>
      </c>
      <c r="I47" s="68" t="str">
        <f t="shared" si="9"/>
        <v/>
      </c>
      <c r="J47" s="61"/>
    </row>
    <row r="48" spans="2:10" s="82" customFormat="1" outlineLevel="2" x14ac:dyDescent="0.35">
      <c r="B48" s="62" t="s">
        <v>68</v>
      </c>
      <c r="C48" s="62" t="s">
        <v>274</v>
      </c>
      <c r="D48" s="63">
        <v>61</v>
      </c>
      <c r="E48" s="64"/>
      <c r="F48" s="65" t="str">
        <f t="shared" si="7"/>
        <v/>
      </c>
      <c r="G48" s="66">
        <v>1</v>
      </c>
      <c r="H48" s="67">
        <f t="shared" si="8"/>
        <v>61</v>
      </c>
      <c r="I48" s="68">
        <f t="shared" si="9"/>
        <v>1</v>
      </c>
      <c r="J48" s="61"/>
    </row>
    <row r="49" spans="2:10" s="82" customFormat="1" outlineLevel="2" x14ac:dyDescent="0.35">
      <c r="B49" s="62" t="s">
        <v>69</v>
      </c>
      <c r="C49" s="62" t="s">
        <v>273</v>
      </c>
      <c r="D49" s="63">
        <v>28</v>
      </c>
      <c r="E49" s="64">
        <v>1</v>
      </c>
      <c r="F49" s="65">
        <f t="shared" si="7"/>
        <v>28</v>
      </c>
      <c r="G49" s="66"/>
      <c r="H49" s="67" t="str">
        <f t="shared" si="8"/>
        <v/>
      </c>
      <c r="I49" s="68"/>
      <c r="J49" s="61"/>
    </row>
    <row r="50" spans="2:10" s="82" customFormat="1" outlineLevel="2" x14ac:dyDescent="0.35">
      <c r="B50" s="62" t="s">
        <v>70</v>
      </c>
      <c r="C50" s="62" t="s">
        <v>272</v>
      </c>
      <c r="D50" s="63">
        <v>181</v>
      </c>
      <c r="E50" s="64"/>
      <c r="F50" s="65" t="str">
        <f t="shared" si="7"/>
        <v/>
      </c>
      <c r="G50" s="66"/>
      <c r="H50" s="67" t="str">
        <f t="shared" si="8"/>
        <v/>
      </c>
      <c r="I50" s="68" t="str">
        <f>IF(E50,1,IF(G50,1,""))</f>
        <v/>
      </c>
      <c r="J50" s="61"/>
    </row>
    <row r="51" spans="2:10" s="82" customFormat="1" outlineLevel="2" x14ac:dyDescent="0.35">
      <c r="B51" s="62" t="s">
        <v>92</v>
      </c>
      <c r="C51" s="62" t="s">
        <v>271</v>
      </c>
      <c r="D51" s="63">
        <v>137</v>
      </c>
      <c r="E51" s="64">
        <v>1</v>
      </c>
      <c r="F51" s="65">
        <f t="shared" si="7"/>
        <v>137</v>
      </c>
      <c r="G51" s="66"/>
      <c r="H51" s="67" t="str">
        <f t="shared" si="8"/>
        <v/>
      </c>
      <c r="I51" s="68">
        <f>IF(E51,1,IF(G51,1,""))</f>
        <v>1</v>
      </c>
      <c r="J51" s="61"/>
    </row>
    <row r="52" spans="2:10" s="134" customFormat="1" ht="13.15" outlineLevel="1" x14ac:dyDescent="0.4">
      <c r="B52" s="196" t="s">
        <v>17</v>
      </c>
      <c r="C52" s="154"/>
      <c r="D52" s="155"/>
      <c r="E52" s="148" t="s">
        <v>85</v>
      </c>
      <c r="F52" s="149">
        <f>SUBTOTAL(9,F53:F59)</f>
        <v>226</v>
      </c>
      <c r="G52" s="156" t="s">
        <v>85</v>
      </c>
      <c r="H52" s="150">
        <f>SUBTOTAL(9,H53:H59)</f>
        <v>0</v>
      </c>
      <c r="I52" s="151">
        <f>F52+H52</f>
        <v>226</v>
      </c>
      <c r="J52" s="145"/>
    </row>
    <row r="53" spans="2:10" s="82" customFormat="1" outlineLevel="2" x14ac:dyDescent="0.35">
      <c r="B53" s="70" t="s">
        <v>41</v>
      </c>
      <c r="C53" s="70" t="s">
        <v>89</v>
      </c>
      <c r="D53" s="71">
        <v>11</v>
      </c>
      <c r="E53" s="72">
        <v>1</v>
      </c>
      <c r="F53" s="73">
        <f t="shared" ref="F53:F59" si="10">IF(E53,D53*E53,"")</f>
        <v>11</v>
      </c>
      <c r="G53" s="74"/>
      <c r="H53" s="75" t="str">
        <f t="shared" ref="H53:H58" si="11">IF(G53,G53*D53,"")</f>
        <v/>
      </c>
      <c r="I53" s="76">
        <f t="shared" ref="I53:I59" si="12">IF(E53,1,IF(G53,1,""))</f>
        <v>1</v>
      </c>
      <c r="J53" s="77"/>
    </row>
    <row r="54" spans="2:10" s="82" customFormat="1" outlineLevel="2" x14ac:dyDescent="0.35">
      <c r="B54" s="70" t="s">
        <v>83</v>
      </c>
      <c r="C54" s="70" t="s">
        <v>268</v>
      </c>
      <c r="D54" s="71">
        <v>9</v>
      </c>
      <c r="E54" s="72">
        <v>1</v>
      </c>
      <c r="F54" s="73">
        <f t="shared" si="10"/>
        <v>9</v>
      </c>
      <c r="G54" s="74"/>
      <c r="H54" s="75" t="str">
        <f t="shared" si="11"/>
        <v/>
      </c>
      <c r="I54" s="76">
        <f t="shared" si="12"/>
        <v>1</v>
      </c>
      <c r="J54" s="77"/>
    </row>
    <row r="55" spans="2:10" s="82" customFormat="1" outlineLevel="2" x14ac:dyDescent="0.35">
      <c r="B55" s="70" t="s">
        <v>81</v>
      </c>
      <c r="C55" s="70" t="s">
        <v>252</v>
      </c>
      <c r="D55" s="71">
        <v>25</v>
      </c>
      <c r="E55" s="72">
        <v>1</v>
      </c>
      <c r="F55" s="73">
        <f t="shared" si="10"/>
        <v>25</v>
      </c>
      <c r="G55" s="74"/>
      <c r="H55" s="75" t="str">
        <f t="shared" si="11"/>
        <v/>
      </c>
      <c r="I55" s="76">
        <f t="shared" si="12"/>
        <v>1</v>
      </c>
      <c r="J55" s="77"/>
    </row>
    <row r="56" spans="2:10" s="82" customFormat="1" outlineLevel="2" x14ac:dyDescent="0.35">
      <c r="B56" s="70" t="s">
        <v>81</v>
      </c>
      <c r="C56" s="70" t="s">
        <v>257</v>
      </c>
      <c r="D56" s="71">
        <v>38</v>
      </c>
      <c r="E56" s="72"/>
      <c r="F56" s="73" t="str">
        <f t="shared" si="10"/>
        <v/>
      </c>
      <c r="G56" s="74"/>
      <c r="H56" s="75" t="str">
        <f t="shared" si="11"/>
        <v/>
      </c>
      <c r="I56" s="76"/>
      <c r="J56" s="77"/>
    </row>
    <row r="57" spans="2:10" s="82" customFormat="1" outlineLevel="2" x14ac:dyDescent="0.35">
      <c r="B57" s="70" t="s">
        <v>40</v>
      </c>
      <c r="C57" s="70" t="s">
        <v>253</v>
      </c>
      <c r="D57" s="71">
        <v>71</v>
      </c>
      <c r="E57" s="72">
        <v>1</v>
      </c>
      <c r="F57" s="73">
        <f t="shared" si="10"/>
        <v>71</v>
      </c>
      <c r="G57" s="74"/>
      <c r="H57" s="75" t="str">
        <f t="shared" si="11"/>
        <v/>
      </c>
      <c r="I57" s="76">
        <f t="shared" si="12"/>
        <v>1</v>
      </c>
      <c r="J57" s="77"/>
    </row>
    <row r="58" spans="2:10" s="82" customFormat="1" outlineLevel="2" x14ac:dyDescent="0.35">
      <c r="B58" s="70" t="s">
        <v>94</v>
      </c>
      <c r="C58" s="70" t="s">
        <v>317</v>
      </c>
      <c r="D58" s="71">
        <v>36</v>
      </c>
      <c r="E58" s="72"/>
      <c r="F58" s="73" t="str">
        <f t="shared" si="10"/>
        <v/>
      </c>
      <c r="G58" s="74"/>
      <c r="H58" s="75" t="str">
        <f t="shared" si="11"/>
        <v/>
      </c>
      <c r="I58" s="76" t="str">
        <f>IF(E58,1,IF(G58,1,""))</f>
        <v/>
      </c>
      <c r="J58" s="77"/>
    </row>
    <row r="59" spans="2:10" s="82" customFormat="1" outlineLevel="2" x14ac:dyDescent="0.35">
      <c r="B59" s="70" t="s">
        <v>93</v>
      </c>
      <c r="C59" s="70" t="s">
        <v>316</v>
      </c>
      <c r="D59" s="71">
        <v>110</v>
      </c>
      <c r="E59" s="72">
        <v>1</v>
      </c>
      <c r="F59" s="73">
        <f t="shared" si="10"/>
        <v>110</v>
      </c>
      <c r="G59" s="74"/>
      <c r="H59" s="75" t="str">
        <f>IF(G59,G59*D59,"")</f>
        <v/>
      </c>
      <c r="I59" s="76">
        <f t="shared" si="12"/>
        <v>1</v>
      </c>
      <c r="J59" s="77"/>
    </row>
    <row r="60" spans="2:10" s="134" customFormat="1" ht="13.15" outlineLevel="1" x14ac:dyDescent="0.4">
      <c r="B60" s="195" t="s">
        <v>0</v>
      </c>
      <c r="C60" s="153"/>
      <c r="D60" s="139"/>
      <c r="E60" s="140" t="s">
        <v>85</v>
      </c>
      <c r="F60" s="141">
        <f>SUBTOTAL(9,F61:F66)</f>
        <v>1032</v>
      </c>
      <c r="G60" s="140" t="s">
        <v>85</v>
      </c>
      <c r="H60" s="142">
        <f>SUBTOTAL(9,H61:H66)</f>
        <v>0</v>
      </c>
      <c r="I60" s="143">
        <f>F60+H60</f>
        <v>1032</v>
      </c>
      <c r="J60" s="138"/>
    </row>
    <row r="61" spans="2:10" s="82" customFormat="1" outlineLevel="2" x14ac:dyDescent="0.35">
      <c r="B61" s="62" t="s">
        <v>45</v>
      </c>
      <c r="C61" s="62" t="s">
        <v>8</v>
      </c>
      <c r="D61" s="63">
        <v>6</v>
      </c>
      <c r="E61" s="64">
        <v>2</v>
      </c>
      <c r="F61" s="65">
        <f>IF(E61,D61*E61,"")</f>
        <v>12</v>
      </c>
      <c r="G61" s="66"/>
      <c r="H61" s="67" t="str">
        <f>IF(G61,G61*D61,"")</f>
        <v/>
      </c>
      <c r="I61" s="68">
        <f>IF(E61,1,IF(G61,1,""))</f>
        <v>1</v>
      </c>
      <c r="J61" s="61"/>
    </row>
    <row r="62" spans="2:10" s="82" customFormat="1" outlineLevel="2" x14ac:dyDescent="0.35">
      <c r="B62" s="62" t="s">
        <v>45</v>
      </c>
      <c r="C62" s="62" t="s">
        <v>302</v>
      </c>
      <c r="D62" s="63">
        <v>30</v>
      </c>
      <c r="E62" s="64"/>
      <c r="F62" s="65" t="str">
        <f t="shared" ref="F62" si="13">IF(E62,D62*E62,"")</f>
        <v/>
      </c>
      <c r="G62" s="66"/>
      <c r="H62" s="67" t="str">
        <f t="shared" ref="H62" si="14">IF(G62,G62*D62,"")</f>
        <v/>
      </c>
      <c r="I62" s="68" t="str">
        <f t="shared" ref="I62" si="15">IF(E62,1,IF(G62,1,""))</f>
        <v/>
      </c>
      <c r="J62" s="61"/>
    </row>
    <row r="63" spans="2:10" s="82" customFormat="1" outlineLevel="2" x14ac:dyDescent="0.35">
      <c r="B63" s="62" t="s">
        <v>254</v>
      </c>
      <c r="C63" s="62" t="s">
        <v>259</v>
      </c>
      <c r="D63" s="63">
        <v>20</v>
      </c>
      <c r="E63" s="64">
        <v>1</v>
      </c>
      <c r="F63" s="65">
        <f>IF(E63,D63*E63,"")</f>
        <v>20</v>
      </c>
      <c r="G63" s="66"/>
      <c r="H63" s="67" t="str">
        <f>IF(G63,G63*D63,"")</f>
        <v/>
      </c>
      <c r="I63" s="68">
        <f>IF(E63,1,IF(G63,1,""))</f>
        <v>1</v>
      </c>
      <c r="J63" s="61"/>
    </row>
    <row r="64" spans="2:10" s="82" customFormat="1" outlineLevel="2" x14ac:dyDescent="0.35">
      <c r="B64" s="62" t="s">
        <v>254</v>
      </c>
      <c r="C64" s="62" t="s">
        <v>303</v>
      </c>
      <c r="D64" s="63">
        <v>149</v>
      </c>
      <c r="E64" s="64"/>
      <c r="F64" s="65" t="str">
        <f>IF(E64,D64*E64,"")</f>
        <v/>
      </c>
      <c r="G64" s="66"/>
      <c r="H64" s="67" t="str">
        <f>IF(G64,G64*D64,"")</f>
        <v/>
      </c>
      <c r="I64" s="68" t="str">
        <f>IF(E64,1,IF(G64,1,""))</f>
        <v/>
      </c>
      <c r="J64" s="61"/>
    </row>
    <row r="65" spans="2:10" s="82" customFormat="1" outlineLevel="2" x14ac:dyDescent="0.35">
      <c r="B65" s="62" t="s">
        <v>0</v>
      </c>
      <c r="C65" s="62" t="s">
        <v>258</v>
      </c>
      <c r="D65" s="63">
        <v>1000</v>
      </c>
      <c r="E65" s="64">
        <v>1</v>
      </c>
      <c r="F65" s="65">
        <f>IF(E65,D65*E65,"")</f>
        <v>1000</v>
      </c>
      <c r="G65" s="66"/>
      <c r="H65" s="67" t="str">
        <f>IF(G65,G65*D65,"")</f>
        <v/>
      </c>
      <c r="I65" s="68">
        <f>IF(E65,1,IF(G65,1,""))</f>
        <v>1</v>
      </c>
      <c r="J65" s="61"/>
    </row>
    <row r="66" spans="2:10" s="82" customFormat="1" outlineLevel="2" x14ac:dyDescent="0.35">
      <c r="B66" s="62" t="s">
        <v>67</v>
      </c>
      <c r="C66" s="62"/>
      <c r="D66" s="63">
        <v>200</v>
      </c>
      <c r="E66" s="64"/>
      <c r="F66" s="65" t="str">
        <f>IF(E66,D66*E66,"")</f>
        <v/>
      </c>
      <c r="G66" s="66"/>
      <c r="H66" s="67" t="str">
        <f>IF(G66,G66*D66,"")</f>
        <v/>
      </c>
      <c r="I66" s="68" t="str">
        <f>IF(E66,1,IF(G66,1,""))</f>
        <v/>
      </c>
      <c r="J66" s="61"/>
    </row>
    <row r="67" spans="2:10" s="134" customFormat="1" ht="13.15" outlineLevel="1" x14ac:dyDescent="0.4">
      <c r="B67" s="196" t="s">
        <v>9</v>
      </c>
      <c r="C67" s="154"/>
      <c r="D67" s="155"/>
      <c r="E67" s="148" t="s">
        <v>85</v>
      </c>
      <c r="F67" s="149">
        <f>SUBTOTAL(9,F68:F77)</f>
        <v>2993</v>
      </c>
      <c r="G67" s="156" t="s">
        <v>85</v>
      </c>
      <c r="H67" s="150">
        <f>SUBTOTAL(9,H68:H77)</f>
        <v>0</v>
      </c>
      <c r="I67" s="151">
        <f>F67+H67</f>
        <v>2993</v>
      </c>
      <c r="J67" s="145"/>
    </row>
    <row r="68" spans="2:10" s="82" customFormat="1" outlineLevel="2" x14ac:dyDescent="0.35">
      <c r="B68" s="70" t="s">
        <v>14</v>
      </c>
      <c r="C68" s="70" t="s">
        <v>2</v>
      </c>
      <c r="D68" s="71">
        <v>108</v>
      </c>
      <c r="E68" s="72">
        <v>1</v>
      </c>
      <c r="F68" s="73">
        <f t="shared" ref="F68:F76" si="16">IF(E68,D68*E68,"")</f>
        <v>108</v>
      </c>
      <c r="G68" s="74"/>
      <c r="H68" s="75" t="str">
        <f>IF(G68,G68*D68,"")</f>
        <v/>
      </c>
      <c r="I68" s="76">
        <f t="shared" ref="I68:I76" si="17">IF(E68,1,IF(G68,1,""))</f>
        <v>1</v>
      </c>
      <c r="J68" s="77"/>
    </row>
    <row r="69" spans="2:10" s="82" customFormat="1" outlineLevel="2" x14ac:dyDescent="0.35">
      <c r="B69" s="70" t="s">
        <v>42</v>
      </c>
      <c r="C69" s="70" t="s">
        <v>315</v>
      </c>
      <c r="D69" s="71">
        <v>181</v>
      </c>
      <c r="E69" s="72"/>
      <c r="F69" s="73" t="str">
        <f t="shared" si="16"/>
        <v/>
      </c>
      <c r="G69" s="74"/>
      <c r="H69" s="75" t="str">
        <f>IF(G69,G69*D69,"")</f>
        <v/>
      </c>
      <c r="I69" s="76" t="str">
        <f t="shared" si="17"/>
        <v/>
      </c>
      <c r="J69" s="77"/>
    </row>
    <row r="70" spans="2:10" s="82" customFormat="1" outlineLevel="2" x14ac:dyDescent="0.35">
      <c r="B70" s="70" t="s">
        <v>42</v>
      </c>
      <c r="C70" s="70" t="s">
        <v>309</v>
      </c>
      <c r="D70" s="71">
        <v>350</v>
      </c>
      <c r="E70" s="72">
        <v>1</v>
      </c>
      <c r="F70" s="73">
        <f t="shared" si="16"/>
        <v>350</v>
      </c>
      <c r="G70" s="74"/>
      <c r="H70" s="75" t="str">
        <f t="shared" ref="H70:H76" si="18">IF(G70,G70*D70,"")</f>
        <v/>
      </c>
      <c r="I70" s="76">
        <f t="shared" si="17"/>
        <v>1</v>
      </c>
      <c r="J70" s="77"/>
    </row>
    <row r="71" spans="2:10" s="82" customFormat="1" outlineLevel="2" x14ac:dyDescent="0.35">
      <c r="B71" s="70" t="s">
        <v>35</v>
      </c>
      <c r="C71" s="70" t="s">
        <v>270</v>
      </c>
      <c r="D71" s="71">
        <v>121</v>
      </c>
      <c r="E71" s="72"/>
      <c r="F71" s="73" t="str">
        <f t="shared" si="16"/>
        <v/>
      </c>
      <c r="G71" s="74"/>
      <c r="H71" s="75" t="str">
        <f t="shared" si="18"/>
        <v/>
      </c>
      <c r="I71" s="76" t="str">
        <f t="shared" si="17"/>
        <v/>
      </c>
      <c r="J71" s="77"/>
    </row>
    <row r="72" spans="2:10" s="82" customFormat="1" outlineLevel="2" x14ac:dyDescent="0.35">
      <c r="B72" s="70" t="s">
        <v>35</v>
      </c>
      <c r="C72" s="70" t="s">
        <v>299</v>
      </c>
      <c r="D72" s="71">
        <v>590</v>
      </c>
      <c r="E72" s="72"/>
      <c r="F72" s="73" t="str">
        <f t="shared" si="16"/>
        <v/>
      </c>
      <c r="G72" s="74"/>
      <c r="H72" s="75" t="str">
        <f t="shared" si="18"/>
        <v/>
      </c>
      <c r="I72" s="76" t="str">
        <f t="shared" si="17"/>
        <v/>
      </c>
      <c r="J72" s="77"/>
    </row>
    <row r="73" spans="2:10" s="82" customFormat="1" outlineLevel="2" x14ac:dyDescent="0.35">
      <c r="B73" s="70" t="s">
        <v>35</v>
      </c>
      <c r="C73" s="70" t="s">
        <v>279</v>
      </c>
      <c r="D73" s="71">
        <v>1090</v>
      </c>
      <c r="E73" s="72">
        <v>1</v>
      </c>
      <c r="F73" s="73">
        <f t="shared" si="16"/>
        <v>1090</v>
      </c>
      <c r="G73" s="74"/>
      <c r="H73" s="75" t="str">
        <f t="shared" si="18"/>
        <v/>
      </c>
      <c r="I73" s="76">
        <f t="shared" si="17"/>
        <v>1</v>
      </c>
      <c r="J73" s="77"/>
    </row>
    <row r="74" spans="2:10" s="82" customFormat="1" outlineLevel="2" x14ac:dyDescent="0.35">
      <c r="B74" s="70" t="s">
        <v>82</v>
      </c>
      <c r="C74" s="70" t="s">
        <v>318</v>
      </c>
      <c r="D74" s="71">
        <f>74/4</f>
        <v>18.5</v>
      </c>
      <c r="E74" s="72"/>
      <c r="F74" s="73" t="str">
        <f t="shared" si="16"/>
        <v/>
      </c>
      <c r="G74" s="74"/>
      <c r="H74" s="75" t="str">
        <f t="shared" si="18"/>
        <v/>
      </c>
      <c r="I74" s="76" t="str">
        <f t="shared" si="17"/>
        <v/>
      </c>
      <c r="J74" s="77"/>
    </row>
    <row r="75" spans="2:10" s="82" customFormat="1" outlineLevel="2" x14ac:dyDescent="0.35">
      <c r="B75" s="70" t="s">
        <v>43</v>
      </c>
      <c r="C75" s="70" t="s">
        <v>308</v>
      </c>
      <c r="D75" s="74">
        <v>1445</v>
      </c>
      <c r="E75" s="72">
        <v>1</v>
      </c>
      <c r="F75" s="73">
        <f t="shared" si="16"/>
        <v>1445</v>
      </c>
      <c r="G75" s="74"/>
      <c r="H75" s="75" t="str">
        <f>IF(G75,G75*D75,"")</f>
        <v/>
      </c>
      <c r="I75" s="76">
        <f t="shared" si="17"/>
        <v>1</v>
      </c>
      <c r="J75" s="77"/>
    </row>
    <row r="76" spans="2:10" s="82" customFormat="1" outlineLevel="2" x14ac:dyDescent="0.35">
      <c r="B76" s="70" t="s">
        <v>43</v>
      </c>
      <c r="C76" s="70" t="s">
        <v>306</v>
      </c>
      <c r="D76" s="71">
        <f>2245-49</f>
        <v>2196</v>
      </c>
      <c r="E76" s="72"/>
      <c r="F76" s="73" t="str">
        <f t="shared" si="16"/>
        <v/>
      </c>
      <c r="G76" s="74"/>
      <c r="H76" s="75" t="str">
        <f t="shared" si="18"/>
        <v/>
      </c>
      <c r="I76" s="76" t="str">
        <f t="shared" si="17"/>
        <v/>
      </c>
      <c r="J76" s="77"/>
    </row>
    <row r="77" spans="2:10" s="82" customFormat="1" outlineLevel="2" x14ac:dyDescent="0.35">
      <c r="B77" s="70" t="s">
        <v>43</v>
      </c>
      <c r="C77" s="70" t="s">
        <v>307</v>
      </c>
      <c r="D77" s="71">
        <v>770</v>
      </c>
      <c r="E77" s="72"/>
      <c r="F77" s="73" t="str">
        <f>IF(E77,D77*E77,"")</f>
        <v/>
      </c>
      <c r="G77" s="74"/>
      <c r="H77" s="75" t="str">
        <f>IF(G77,G77*D77,"")</f>
        <v/>
      </c>
      <c r="I77" s="76" t="str">
        <f>IF(E77,1,IF(G77,1,""))</f>
        <v/>
      </c>
      <c r="J77" s="77"/>
    </row>
    <row r="78" spans="2:10" s="134" customFormat="1" ht="13.15" outlineLevel="1" x14ac:dyDescent="0.4">
      <c r="B78" s="195" t="s">
        <v>18</v>
      </c>
      <c r="C78" s="153"/>
      <c r="D78" s="139"/>
      <c r="E78" s="140" t="s">
        <v>85</v>
      </c>
      <c r="F78" s="141">
        <f>SUBTOTAL(9,F79:F86)</f>
        <v>0</v>
      </c>
      <c r="G78" s="140" t="s">
        <v>85</v>
      </c>
      <c r="H78" s="142">
        <f>SUBTOTAL(9,H79:H86)</f>
        <v>2250</v>
      </c>
      <c r="I78" s="143">
        <f>F78+H78</f>
        <v>2250</v>
      </c>
      <c r="J78" s="138"/>
    </row>
    <row r="79" spans="2:10" s="82" customFormat="1" outlineLevel="2" x14ac:dyDescent="0.35">
      <c r="B79" s="62" t="s">
        <v>4</v>
      </c>
      <c r="C79" s="62" t="s">
        <v>310</v>
      </c>
      <c r="D79" s="63">
        <f>880*2</f>
        <v>1760</v>
      </c>
      <c r="E79" s="64"/>
      <c r="F79" s="65" t="str">
        <f t="shared" ref="F79:F86" si="19">IF(E79,D79*E79,"")</f>
        <v/>
      </c>
      <c r="G79" s="66">
        <v>1</v>
      </c>
      <c r="H79" s="67">
        <f t="shared" ref="H79:H86" si="20">IF(G79,G79*D79,"")</f>
        <v>1760</v>
      </c>
      <c r="I79" s="68">
        <f t="shared" ref="I79:I86" si="21">IF(E79,1,IF(G79,1,""))</f>
        <v>1</v>
      </c>
      <c r="J79" s="61"/>
    </row>
    <row r="80" spans="2:10" s="82" customFormat="1" outlineLevel="2" x14ac:dyDescent="0.35">
      <c r="B80" s="62" t="s">
        <v>95</v>
      </c>
      <c r="C80" s="62" t="s">
        <v>311</v>
      </c>
      <c r="D80" s="63">
        <v>720</v>
      </c>
      <c r="E80" s="64"/>
      <c r="F80" s="65" t="str">
        <f>IF(E80,D80*E80,"")</f>
        <v/>
      </c>
      <c r="G80" s="66"/>
      <c r="H80" s="67" t="str">
        <f t="shared" si="20"/>
        <v/>
      </c>
      <c r="I80" s="68" t="str">
        <f>IF(E80,1,IF(G80,1,""))</f>
        <v/>
      </c>
      <c r="J80" s="61"/>
    </row>
    <row r="81" spans="2:10" s="82" customFormat="1" outlineLevel="2" x14ac:dyDescent="0.35">
      <c r="B81" s="62" t="s">
        <v>59</v>
      </c>
      <c r="C81" s="62" t="s">
        <v>312</v>
      </c>
      <c r="D81" s="63">
        <v>266</v>
      </c>
      <c r="E81" s="64"/>
      <c r="F81" s="65" t="str">
        <f>IF(E81,D81*E81,"")</f>
        <v/>
      </c>
      <c r="G81" s="66"/>
      <c r="H81" s="67" t="str">
        <f t="shared" si="20"/>
        <v/>
      </c>
      <c r="I81" s="68" t="str">
        <f>IF(E81,1,IF(G81,1,""))</f>
        <v/>
      </c>
      <c r="J81" s="61"/>
    </row>
    <row r="82" spans="2:10" s="82" customFormat="1" outlineLevel="2" x14ac:dyDescent="0.35">
      <c r="B82" s="62" t="s">
        <v>19</v>
      </c>
      <c r="C82" s="62" t="s">
        <v>175</v>
      </c>
      <c r="D82" s="63">
        <v>400</v>
      </c>
      <c r="E82" s="64"/>
      <c r="F82" s="65" t="str">
        <f t="shared" si="19"/>
        <v/>
      </c>
      <c r="G82" s="66"/>
      <c r="H82" s="67" t="str">
        <f t="shared" si="20"/>
        <v/>
      </c>
      <c r="I82" s="68" t="str">
        <f t="shared" si="21"/>
        <v/>
      </c>
      <c r="J82" s="61"/>
    </row>
    <row r="83" spans="2:10" s="82" customFormat="1" outlineLevel="2" x14ac:dyDescent="0.35">
      <c r="B83" s="62" t="s">
        <v>44</v>
      </c>
      <c r="C83" s="62" t="s">
        <v>255</v>
      </c>
      <c r="D83" s="63">
        <v>217</v>
      </c>
      <c r="E83" s="64"/>
      <c r="F83" s="65" t="str">
        <f t="shared" si="19"/>
        <v/>
      </c>
      <c r="G83" s="66"/>
      <c r="H83" s="67" t="str">
        <f t="shared" si="20"/>
        <v/>
      </c>
      <c r="I83" s="68" t="str">
        <f t="shared" si="21"/>
        <v/>
      </c>
      <c r="J83" s="61"/>
    </row>
    <row r="84" spans="2:10" s="82" customFormat="1" outlineLevel="2" x14ac:dyDescent="0.35">
      <c r="B84" s="62" t="s">
        <v>44</v>
      </c>
      <c r="C84" s="62" t="s">
        <v>86</v>
      </c>
      <c r="D84" s="63">
        <v>96</v>
      </c>
      <c r="E84" s="64"/>
      <c r="F84" s="65" t="str">
        <f>IF(E84,D84*E84,"")</f>
        <v/>
      </c>
      <c r="G84" s="66"/>
      <c r="H84" s="67" t="str">
        <f t="shared" si="20"/>
        <v/>
      </c>
      <c r="I84" s="68" t="str">
        <f t="shared" si="21"/>
        <v/>
      </c>
      <c r="J84" s="61"/>
    </row>
    <row r="85" spans="2:10" s="82" customFormat="1" outlineLevel="2" x14ac:dyDescent="0.35">
      <c r="B85" s="62" t="s">
        <v>44</v>
      </c>
      <c r="C85" s="62" t="s">
        <v>313</v>
      </c>
      <c r="D85" s="63">
        <v>340</v>
      </c>
      <c r="E85" s="64"/>
      <c r="F85" s="65" t="str">
        <f t="shared" si="19"/>
        <v/>
      </c>
      <c r="G85" s="66"/>
      <c r="H85" s="67" t="str">
        <f t="shared" si="20"/>
        <v/>
      </c>
      <c r="I85" s="68" t="str">
        <f t="shared" si="21"/>
        <v/>
      </c>
      <c r="J85" s="61"/>
    </row>
    <row r="86" spans="2:10" s="82" customFormat="1" outlineLevel="2" x14ac:dyDescent="0.35">
      <c r="B86" s="62" t="s">
        <v>3</v>
      </c>
      <c r="C86" s="62" t="s">
        <v>280</v>
      </c>
      <c r="D86" s="63">
        <v>490</v>
      </c>
      <c r="E86" s="64"/>
      <c r="F86" s="65" t="str">
        <f t="shared" si="19"/>
        <v/>
      </c>
      <c r="G86" s="66">
        <v>1</v>
      </c>
      <c r="H86" s="67">
        <f t="shared" si="20"/>
        <v>490</v>
      </c>
      <c r="I86" s="68">
        <f t="shared" si="21"/>
        <v>1</v>
      </c>
      <c r="J86" s="61"/>
    </row>
    <row r="87" spans="2:10" s="134" customFormat="1" ht="13.15" outlineLevel="1" x14ac:dyDescent="0.4">
      <c r="B87" s="145" t="s">
        <v>12</v>
      </c>
      <c r="C87" s="154"/>
      <c r="D87" s="155"/>
      <c r="E87" s="148" t="s">
        <v>85</v>
      </c>
      <c r="F87" s="149">
        <f>SUBTOTAL(9,F88:F99)</f>
        <v>456</v>
      </c>
      <c r="G87" s="156" t="s">
        <v>85</v>
      </c>
      <c r="H87" s="150">
        <f>SUBTOTAL(9,H88:H99)</f>
        <v>0</v>
      </c>
      <c r="I87" s="151">
        <f>F87+H87</f>
        <v>456</v>
      </c>
      <c r="J87" s="145"/>
    </row>
    <row r="88" spans="2:10" s="81" customFormat="1" outlineLevel="2" x14ac:dyDescent="0.35">
      <c r="B88" s="70" t="s">
        <v>77</v>
      </c>
      <c r="C88" s="70" t="s">
        <v>78</v>
      </c>
      <c r="D88" s="78">
        <v>45</v>
      </c>
      <c r="E88" s="72">
        <v>1</v>
      </c>
      <c r="F88" s="73">
        <f t="shared" ref="F88:F97" si="22">IF(E88,D88*E88,"")</f>
        <v>45</v>
      </c>
      <c r="G88" s="74"/>
      <c r="H88" s="75" t="str">
        <f t="shared" ref="H88:H97" si="23">IF(G88,G88*D88,"")</f>
        <v/>
      </c>
      <c r="I88" s="76">
        <f t="shared" ref="I88:I99" si="24">IF(E88,1,IF(G88,1,""))</f>
        <v>1</v>
      </c>
      <c r="J88" s="79"/>
    </row>
    <row r="89" spans="2:10" s="82" customFormat="1" outlineLevel="2" x14ac:dyDescent="0.35">
      <c r="B89" s="70" t="s">
        <v>50</v>
      </c>
      <c r="C89" s="70" t="s">
        <v>5</v>
      </c>
      <c r="D89" s="78">
        <v>50</v>
      </c>
      <c r="E89" s="72">
        <v>1</v>
      </c>
      <c r="F89" s="73">
        <f t="shared" si="22"/>
        <v>50</v>
      </c>
      <c r="G89" s="74"/>
      <c r="H89" s="75" t="str">
        <f t="shared" si="23"/>
        <v/>
      </c>
      <c r="I89" s="76">
        <f t="shared" si="24"/>
        <v>1</v>
      </c>
      <c r="J89" s="77"/>
    </row>
    <row r="90" spans="2:10" s="82" customFormat="1" outlineLevel="2" x14ac:dyDescent="0.35">
      <c r="B90" s="70" t="s">
        <v>52</v>
      </c>
      <c r="C90" s="70" t="s">
        <v>53</v>
      </c>
      <c r="D90" s="71">
        <v>35</v>
      </c>
      <c r="E90" s="72">
        <v>1</v>
      </c>
      <c r="F90" s="73">
        <f t="shared" si="22"/>
        <v>35</v>
      </c>
      <c r="G90" s="74"/>
      <c r="H90" s="75" t="str">
        <f t="shared" si="23"/>
        <v/>
      </c>
      <c r="I90" s="76">
        <f t="shared" si="24"/>
        <v>1</v>
      </c>
      <c r="J90" s="77"/>
    </row>
    <row r="91" spans="2:10" s="82" customFormat="1" outlineLevel="2" x14ac:dyDescent="0.35">
      <c r="B91" s="70" t="s">
        <v>52</v>
      </c>
      <c r="C91" s="70" t="s">
        <v>96</v>
      </c>
      <c r="D91" s="71">
        <v>22</v>
      </c>
      <c r="E91" s="72">
        <v>1</v>
      </c>
      <c r="F91" s="73">
        <f t="shared" si="22"/>
        <v>22</v>
      </c>
      <c r="G91" s="74"/>
      <c r="H91" s="75" t="str">
        <f t="shared" si="23"/>
        <v/>
      </c>
      <c r="I91" s="76">
        <f t="shared" si="24"/>
        <v>1</v>
      </c>
      <c r="J91" s="77"/>
    </row>
    <row r="92" spans="2:10" s="82" customFormat="1" outlineLevel="2" x14ac:dyDescent="0.35">
      <c r="B92" s="70" t="s">
        <v>52</v>
      </c>
      <c r="C92" s="70" t="s">
        <v>256</v>
      </c>
      <c r="D92" s="71">
        <v>22</v>
      </c>
      <c r="E92" s="72">
        <v>1</v>
      </c>
      <c r="F92" s="73">
        <f t="shared" si="22"/>
        <v>22</v>
      </c>
      <c r="G92" s="74"/>
      <c r="H92" s="75" t="str">
        <f t="shared" si="23"/>
        <v/>
      </c>
      <c r="I92" s="76">
        <f t="shared" si="24"/>
        <v>1</v>
      </c>
      <c r="J92" s="77"/>
    </row>
    <row r="93" spans="2:10" s="82" customFormat="1" outlineLevel="2" x14ac:dyDescent="0.35">
      <c r="B93" s="70" t="s">
        <v>52</v>
      </c>
      <c r="C93" s="80" t="s">
        <v>54</v>
      </c>
      <c r="D93" s="71">
        <v>124</v>
      </c>
      <c r="E93" s="72">
        <v>1</v>
      </c>
      <c r="F93" s="73">
        <f t="shared" si="22"/>
        <v>124</v>
      </c>
      <c r="G93" s="74"/>
      <c r="H93" s="75" t="str">
        <f t="shared" si="23"/>
        <v/>
      </c>
      <c r="I93" s="76">
        <f t="shared" si="24"/>
        <v>1</v>
      </c>
      <c r="J93" s="77"/>
    </row>
    <row r="94" spans="2:10" s="82" customFormat="1" outlineLevel="2" x14ac:dyDescent="0.35">
      <c r="B94" s="70" t="s">
        <v>24</v>
      </c>
      <c r="C94" s="70" t="s">
        <v>37</v>
      </c>
      <c r="D94" s="71">
        <v>82</v>
      </c>
      <c r="E94" s="72">
        <v>1</v>
      </c>
      <c r="F94" s="73">
        <f t="shared" si="22"/>
        <v>82</v>
      </c>
      <c r="G94" s="74"/>
      <c r="H94" s="75" t="str">
        <f t="shared" si="23"/>
        <v/>
      </c>
      <c r="I94" s="76">
        <f t="shared" si="24"/>
        <v>1</v>
      </c>
      <c r="J94" s="77"/>
    </row>
    <row r="95" spans="2:10" s="82" customFormat="1" outlineLevel="2" x14ac:dyDescent="0.35">
      <c r="B95" s="70" t="s">
        <v>12</v>
      </c>
      <c r="C95" s="70" t="s">
        <v>7</v>
      </c>
      <c r="D95" s="71">
        <v>1</v>
      </c>
      <c r="E95" s="72">
        <v>1</v>
      </c>
      <c r="F95" s="73">
        <f t="shared" si="22"/>
        <v>1</v>
      </c>
      <c r="G95" s="74"/>
      <c r="H95" s="75" t="str">
        <f t="shared" si="23"/>
        <v/>
      </c>
      <c r="I95" s="76">
        <f t="shared" si="24"/>
        <v>1</v>
      </c>
      <c r="J95" s="77"/>
    </row>
    <row r="96" spans="2:10" s="82" customFormat="1" outlineLevel="2" x14ac:dyDescent="0.35">
      <c r="B96" s="70" t="s">
        <v>12</v>
      </c>
      <c r="C96" s="70" t="s">
        <v>21</v>
      </c>
      <c r="D96" s="71">
        <v>5</v>
      </c>
      <c r="E96" s="72"/>
      <c r="F96" s="73" t="str">
        <f t="shared" si="22"/>
        <v/>
      </c>
      <c r="G96" s="74"/>
      <c r="H96" s="75" t="str">
        <f t="shared" si="23"/>
        <v/>
      </c>
      <c r="I96" s="76" t="str">
        <f t="shared" si="24"/>
        <v/>
      </c>
      <c r="J96" s="77"/>
    </row>
    <row r="97" spans="2:10" s="82" customFormat="1" outlineLevel="2" x14ac:dyDescent="0.35">
      <c r="B97" s="70" t="s">
        <v>12</v>
      </c>
      <c r="C97" s="70" t="s">
        <v>51</v>
      </c>
      <c r="D97" s="71">
        <v>37</v>
      </c>
      <c r="E97" s="72"/>
      <c r="F97" s="73" t="str">
        <f t="shared" si="22"/>
        <v/>
      </c>
      <c r="G97" s="74"/>
      <c r="H97" s="75" t="str">
        <f t="shared" si="23"/>
        <v/>
      </c>
      <c r="I97" s="76" t="str">
        <f t="shared" si="24"/>
        <v/>
      </c>
      <c r="J97" s="77"/>
    </row>
    <row r="98" spans="2:10" s="82" customFormat="1" outlineLevel="2" x14ac:dyDescent="0.35">
      <c r="B98" s="70" t="s">
        <v>65</v>
      </c>
      <c r="C98" s="70" t="s">
        <v>87</v>
      </c>
      <c r="D98" s="71">
        <v>75</v>
      </c>
      <c r="E98" s="72">
        <v>1</v>
      </c>
      <c r="F98" s="73">
        <f>IF(E98,D98*E98,"")</f>
        <v>75</v>
      </c>
      <c r="G98" s="74"/>
      <c r="H98" s="75" t="str">
        <f>IF(G98,G98*D98,"")</f>
        <v/>
      </c>
      <c r="I98" s="76">
        <f t="shared" si="24"/>
        <v>1</v>
      </c>
      <c r="J98" s="77"/>
    </row>
    <row r="99" spans="2:10" s="82" customFormat="1" outlineLevel="2" x14ac:dyDescent="0.35">
      <c r="B99" s="70" t="s">
        <v>34</v>
      </c>
      <c r="C99" s="70" t="s">
        <v>34</v>
      </c>
      <c r="D99" s="71">
        <v>115</v>
      </c>
      <c r="E99" s="72"/>
      <c r="F99" s="73" t="str">
        <f>IF(E99,D99*E99,"")</f>
        <v/>
      </c>
      <c r="G99" s="74"/>
      <c r="H99" s="75" t="str">
        <f>IF(G99,G99*D99,"")</f>
        <v/>
      </c>
      <c r="I99" s="76" t="str">
        <f t="shared" si="24"/>
        <v/>
      </c>
      <c r="J99" s="77"/>
    </row>
    <row r="100" spans="2:10" s="134" customFormat="1" ht="13.15" outlineLevel="1" x14ac:dyDescent="0.4">
      <c r="B100" s="195" t="s">
        <v>28</v>
      </c>
      <c r="C100" s="153"/>
      <c r="D100" s="139"/>
      <c r="E100" s="140" t="s">
        <v>85</v>
      </c>
      <c r="F100" s="141">
        <f>SUBTOTAL(9,F101:F105)</f>
        <v>5339</v>
      </c>
      <c r="G100" s="140" t="s">
        <v>85</v>
      </c>
      <c r="H100" s="142">
        <f>SUBTOTAL(9,H101:H105)</f>
        <v>0</v>
      </c>
      <c r="I100" s="143">
        <f>F100+H100</f>
        <v>5339</v>
      </c>
      <c r="J100" s="138"/>
    </row>
    <row r="101" spans="2:10" s="82" customFormat="1" outlineLevel="2" x14ac:dyDescent="0.35">
      <c r="B101" s="62" t="s">
        <v>27</v>
      </c>
      <c r="C101" s="62" t="s">
        <v>29</v>
      </c>
      <c r="D101" s="63">
        <v>1000</v>
      </c>
      <c r="E101" s="64">
        <v>2</v>
      </c>
      <c r="F101" s="65">
        <f>IF(E101,D101*E101,"")</f>
        <v>2000</v>
      </c>
      <c r="G101" s="66"/>
      <c r="H101" s="67" t="str">
        <f>IF(G101,G101*D101,"")</f>
        <v/>
      </c>
      <c r="I101" s="68">
        <f>IF(E101,1,IF(G101,1,""))</f>
        <v>1</v>
      </c>
      <c r="J101" s="61"/>
    </row>
    <row r="102" spans="2:10" s="82" customFormat="1" outlineLevel="2" x14ac:dyDescent="0.35">
      <c r="B102" s="62" t="s">
        <v>30</v>
      </c>
      <c r="C102" s="62" t="s">
        <v>36</v>
      </c>
      <c r="D102" s="63">
        <v>189</v>
      </c>
      <c r="E102" s="64">
        <v>1</v>
      </c>
      <c r="F102" s="65">
        <f>IF(E102,D102*E102,"")</f>
        <v>189</v>
      </c>
      <c r="G102" s="66"/>
      <c r="H102" s="67" t="str">
        <f>IF(G102,G102*D102,"")</f>
        <v/>
      </c>
      <c r="I102" s="68">
        <f>IF(E102,1,IF(G102,1,""))</f>
        <v>1</v>
      </c>
      <c r="J102" s="61"/>
    </row>
    <row r="103" spans="2:10" s="82" customFormat="1" outlineLevel="2" x14ac:dyDescent="0.35">
      <c r="B103" s="62" t="s">
        <v>30</v>
      </c>
      <c r="C103" s="62" t="s">
        <v>31</v>
      </c>
      <c r="D103" s="63">
        <v>360</v>
      </c>
      <c r="E103" s="64"/>
      <c r="F103" s="65" t="str">
        <f>IF(E103,D103*E103,"")</f>
        <v/>
      </c>
      <c r="G103" s="66"/>
      <c r="H103" s="67" t="str">
        <f>IF(G103,G103*D103,"")</f>
        <v/>
      </c>
      <c r="I103" s="68" t="str">
        <f>IF(E103,1,IF(G103,1,""))</f>
        <v/>
      </c>
      <c r="J103" s="61"/>
    </row>
    <row r="104" spans="2:10" s="82" customFormat="1" outlineLevel="2" x14ac:dyDescent="0.35">
      <c r="B104" s="62" t="s">
        <v>97</v>
      </c>
      <c r="C104" s="62" t="s">
        <v>108</v>
      </c>
      <c r="D104" s="63">
        <v>322</v>
      </c>
      <c r="E104" s="64"/>
      <c r="F104" s="65" t="str">
        <f>IF(E104,D104*E104,"")</f>
        <v/>
      </c>
      <c r="G104" s="66"/>
      <c r="H104" s="67" t="str">
        <f>IF(G104,G104*D104,"")</f>
        <v/>
      </c>
      <c r="I104" s="68"/>
      <c r="J104" s="61"/>
    </row>
    <row r="105" spans="2:10" s="82" customFormat="1" outlineLevel="2" x14ac:dyDescent="0.35">
      <c r="B105" s="62" t="s">
        <v>26</v>
      </c>
      <c r="C105" s="62" t="s">
        <v>301</v>
      </c>
      <c r="D105" s="63">
        <v>450</v>
      </c>
      <c r="E105" s="64">
        <v>7</v>
      </c>
      <c r="F105" s="65">
        <f>IF(E105,D105*E105,"")</f>
        <v>3150</v>
      </c>
      <c r="G105" s="66"/>
      <c r="H105" s="67" t="str">
        <f>IF(G105,G105*D105,"")</f>
        <v/>
      </c>
      <c r="I105" s="68">
        <f>IF(E105,1,IF(G105,1,""))</f>
        <v>1</v>
      </c>
      <c r="J105" s="61"/>
    </row>
    <row r="106" spans="2:10" s="3" customFormat="1" x14ac:dyDescent="0.35">
      <c r="B106" s="81"/>
      <c r="C106" s="82"/>
      <c r="D106" s="83"/>
      <c r="E106" s="84"/>
      <c r="F106" s="84"/>
      <c r="G106" s="84"/>
      <c r="H106" s="84"/>
      <c r="I106" s="84"/>
      <c r="J106" s="81"/>
    </row>
    <row r="107" spans="2:10" s="3" customFormat="1" x14ac:dyDescent="0.35">
      <c r="B107" s="176"/>
      <c r="C107" s="81"/>
      <c r="D107" s="84"/>
      <c r="E107" s="84"/>
      <c r="F107" s="84"/>
      <c r="G107" s="84"/>
      <c r="H107" s="84"/>
      <c r="I107" s="84"/>
      <c r="J107" s="81"/>
    </row>
    <row r="108" spans="2:10" x14ac:dyDescent="0.35">
      <c r="B108" s="81"/>
      <c r="C108" s="82"/>
      <c r="D108" s="83"/>
      <c r="E108" s="83"/>
      <c r="F108" s="83"/>
      <c r="G108" s="83"/>
      <c r="H108" s="83"/>
      <c r="I108" s="83"/>
      <c r="J108" s="82"/>
    </row>
    <row r="109" spans="2:10" x14ac:dyDescent="0.35">
      <c r="B109" s="81"/>
      <c r="C109" s="82"/>
      <c r="D109" s="83"/>
      <c r="E109" s="83"/>
      <c r="F109" s="83"/>
      <c r="G109" s="83"/>
      <c r="H109" s="83"/>
      <c r="I109" s="83"/>
      <c r="J109" s="82"/>
    </row>
    <row r="110" spans="2:10" x14ac:dyDescent="0.35">
      <c r="B110" s="81"/>
      <c r="C110" s="82"/>
      <c r="D110" s="83"/>
      <c r="E110" s="83"/>
      <c r="F110" s="83"/>
      <c r="G110" s="83"/>
      <c r="H110" s="83"/>
      <c r="I110" s="83"/>
      <c r="J110" s="82"/>
    </row>
    <row r="111" spans="2:10" x14ac:dyDescent="0.35">
      <c r="B111" s="81"/>
      <c r="C111" s="82"/>
      <c r="D111" s="83"/>
      <c r="E111" s="83"/>
      <c r="F111" s="83"/>
      <c r="G111" s="83"/>
      <c r="H111" s="83"/>
      <c r="I111" s="83"/>
      <c r="J111" s="82"/>
    </row>
    <row r="112" spans="2:10" x14ac:dyDescent="0.35">
      <c r="B112" s="81"/>
      <c r="C112" s="82"/>
      <c r="D112" s="83"/>
      <c r="E112" s="83"/>
      <c r="F112" s="83"/>
      <c r="G112" s="83"/>
      <c r="H112" s="83"/>
      <c r="I112" s="83"/>
      <c r="J112" s="82"/>
    </row>
    <row r="113" spans="2:10" x14ac:dyDescent="0.35">
      <c r="B113" s="81"/>
      <c r="C113" s="82"/>
      <c r="D113" s="83"/>
      <c r="E113" s="83"/>
      <c r="F113" s="83"/>
      <c r="G113" s="83"/>
      <c r="H113" s="83"/>
      <c r="I113" s="83"/>
      <c r="J113" s="82"/>
    </row>
    <row r="114" spans="2:10" x14ac:dyDescent="0.35">
      <c r="B114" s="81"/>
      <c r="C114" s="82"/>
      <c r="D114" s="83"/>
      <c r="E114" s="83"/>
      <c r="F114" s="83"/>
      <c r="G114" s="83"/>
      <c r="H114" s="83"/>
      <c r="I114" s="83"/>
      <c r="J114" s="82"/>
    </row>
    <row r="115" spans="2:10" x14ac:dyDescent="0.35">
      <c r="B115" s="81"/>
      <c r="C115" s="82"/>
      <c r="D115" s="83"/>
      <c r="E115" s="83"/>
      <c r="F115" s="83"/>
      <c r="G115" s="83"/>
      <c r="H115" s="83"/>
      <c r="I115" s="83"/>
      <c r="J115" s="82"/>
    </row>
    <row r="116" spans="2:10" x14ac:dyDescent="0.35">
      <c r="B116" s="81"/>
      <c r="C116" s="82"/>
      <c r="D116" s="83"/>
      <c r="E116" s="83"/>
      <c r="F116" s="83"/>
      <c r="G116" s="83"/>
      <c r="H116" s="83"/>
      <c r="I116" s="83"/>
      <c r="J116" s="82"/>
    </row>
    <row r="117" spans="2:10" x14ac:dyDescent="0.35">
      <c r="B117" s="81"/>
      <c r="C117" s="82"/>
      <c r="D117" s="83"/>
      <c r="E117" s="83"/>
      <c r="F117" s="83"/>
      <c r="G117" s="83"/>
      <c r="H117" s="83"/>
      <c r="I117" s="83"/>
      <c r="J117" s="82"/>
    </row>
    <row r="118" spans="2:10" x14ac:dyDescent="0.35">
      <c r="B118" s="81"/>
      <c r="C118" s="82"/>
      <c r="D118" s="83"/>
      <c r="E118" s="83"/>
      <c r="F118" s="83"/>
      <c r="G118" s="83"/>
      <c r="H118" s="83"/>
      <c r="I118" s="83"/>
      <c r="J118" s="82"/>
    </row>
    <row r="119" spans="2:10" x14ac:dyDescent="0.35">
      <c r="B119" s="81"/>
      <c r="C119" s="82"/>
      <c r="D119" s="83"/>
      <c r="E119" s="83"/>
      <c r="F119" s="83"/>
      <c r="G119" s="83"/>
      <c r="H119" s="83"/>
      <c r="I119" s="83"/>
      <c r="J119" s="82"/>
    </row>
    <row r="120" spans="2:10" x14ac:dyDescent="0.35">
      <c r="B120" s="81"/>
      <c r="C120" s="82"/>
      <c r="D120" s="83"/>
      <c r="E120" s="83"/>
      <c r="F120" s="83"/>
      <c r="G120" s="83"/>
      <c r="H120" s="83"/>
      <c r="I120" s="83"/>
      <c r="J120" s="82"/>
    </row>
    <row r="121" spans="2:10" x14ac:dyDescent="0.35">
      <c r="B121" s="81"/>
      <c r="C121" s="82"/>
      <c r="D121" s="83"/>
      <c r="E121" s="83"/>
      <c r="F121" s="83"/>
      <c r="G121" s="83"/>
      <c r="H121" s="83"/>
      <c r="I121" s="83"/>
      <c r="J121" s="82"/>
    </row>
    <row r="122" spans="2:10" x14ac:dyDescent="0.35">
      <c r="B122" s="81"/>
      <c r="C122" s="82"/>
      <c r="D122" s="83"/>
      <c r="E122" s="83"/>
      <c r="F122" s="83"/>
      <c r="G122" s="83"/>
      <c r="H122" s="83"/>
      <c r="I122" s="83"/>
      <c r="J122" s="82"/>
    </row>
    <row r="123" spans="2:10" x14ac:dyDescent="0.35">
      <c r="B123" s="81"/>
      <c r="C123" s="82"/>
      <c r="D123" s="83"/>
      <c r="E123" s="83"/>
      <c r="F123" s="83"/>
      <c r="G123" s="83"/>
      <c r="H123" s="83"/>
      <c r="I123" s="83"/>
      <c r="J123" s="82"/>
    </row>
    <row r="124" spans="2:10" x14ac:dyDescent="0.35">
      <c r="B124" s="81"/>
      <c r="C124" s="82"/>
      <c r="D124" s="83"/>
      <c r="E124" s="83"/>
      <c r="F124" s="83"/>
      <c r="G124" s="83"/>
      <c r="H124" s="83"/>
      <c r="I124" s="83"/>
      <c r="J124" s="82"/>
    </row>
    <row r="125" spans="2:10" x14ac:dyDescent="0.35">
      <c r="B125" s="81"/>
      <c r="C125" s="82"/>
      <c r="D125" s="83"/>
      <c r="E125" s="83"/>
      <c r="F125" s="83"/>
      <c r="G125" s="83"/>
      <c r="H125" s="83"/>
      <c r="I125" s="83"/>
      <c r="J125" s="82"/>
    </row>
    <row r="126" spans="2:10" x14ac:dyDescent="0.35">
      <c r="B126" s="81"/>
      <c r="C126" s="82"/>
      <c r="D126" s="83"/>
      <c r="E126" s="83"/>
      <c r="F126" s="83"/>
      <c r="G126" s="83"/>
      <c r="H126" s="83"/>
      <c r="I126" s="83"/>
      <c r="J126" s="82"/>
    </row>
    <row r="127" spans="2:10" x14ac:dyDescent="0.35">
      <c r="B127" s="81"/>
      <c r="C127" s="82"/>
      <c r="D127" s="83"/>
      <c r="E127" s="83"/>
      <c r="F127" s="83"/>
      <c r="G127" s="83"/>
      <c r="H127" s="83"/>
      <c r="I127" s="83"/>
      <c r="J127" s="82"/>
    </row>
    <row r="128" spans="2:10" x14ac:dyDescent="0.35">
      <c r="B128" s="81"/>
      <c r="C128" s="82"/>
      <c r="D128" s="83"/>
      <c r="E128" s="83"/>
      <c r="F128" s="83"/>
      <c r="G128" s="83"/>
      <c r="H128" s="83"/>
      <c r="I128" s="83"/>
      <c r="J128" s="82"/>
    </row>
    <row r="129" spans="2:10" x14ac:dyDescent="0.35">
      <c r="B129" s="81"/>
      <c r="C129" s="82"/>
      <c r="D129" s="83"/>
      <c r="E129" s="83"/>
      <c r="F129" s="83"/>
      <c r="G129" s="83"/>
      <c r="H129" s="83"/>
      <c r="I129" s="83"/>
      <c r="J129" s="82"/>
    </row>
    <row r="130" spans="2:10" x14ac:dyDescent="0.35">
      <c r="B130" s="81"/>
      <c r="C130" s="82"/>
      <c r="D130" s="83"/>
      <c r="E130" s="83"/>
      <c r="F130" s="83"/>
      <c r="G130" s="83"/>
      <c r="H130" s="83"/>
      <c r="I130" s="83"/>
      <c r="J130" s="82"/>
    </row>
    <row r="131" spans="2:10" x14ac:dyDescent="0.35">
      <c r="B131" s="81"/>
      <c r="C131" s="82"/>
      <c r="D131" s="83"/>
      <c r="E131" s="83"/>
      <c r="F131" s="83"/>
      <c r="G131" s="83"/>
      <c r="H131" s="83"/>
      <c r="I131" s="83"/>
      <c r="J131" s="82"/>
    </row>
    <row r="132" spans="2:10" x14ac:dyDescent="0.35">
      <c r="B132" s="81"/>
      <c r="C132" s="82"/>
      <c r="D132" s="83"/>
      <c r="E132" s="83"/>
      <c r="F132" s="83"/>
      <c r="G132" s="83"/>
      <c r="H132" s="83"/>
      <c r="I132" s="83"/>
      <c r="J132" s="82"/>
    </row>
    <row r="133" spans="2:10" x14ac:dyDescent="0.35">
      <c r="B133" s="81"/>
      <c r="C133" s="82"/>
      <c r="D133" s="83"/>
      <c r="E133" s="83"/>
      <c r="F133" s="83"/>
      <c r="G133" s="83"/>
      <c r="H133" s="83"/>
      <c r="I133" s="83"/>
      <c r="J133" s="82"/>
    </row>
    <row r="134" spans="2:10" x14ac:dyDescent="0.35">
      <c r="B134" s="81"/>
      <c r="C134" s="82"/>
      <c r="D134" s="83"/>
      <c r="E134" s="83"/>
      <c r="F134" s="83"/>
      <c r="G134" s="83"/>
      <c r="H134" s="83"/>
      <c r="I134" s="83"/>
      <c r="J134" s="82"/>
    </row>
    <row r="135" spans="2:10" x14ac:dyDescent="0.35">
      <c r="B135" s="81"/>
      <c r="C135" s="82"/>
      <c r="D135" s="83"/>
      <c r="E135" s="83"/>
      <c r="F135" s="83"/>
      <c r="G135" s="83"/>
      <c r="H135" s="83"/>
      <c r="I135" s="83"/>
      <c r="J135" s="82"/>
    </row>
    <row r="136" spans="2:10" x14ac:dyDescent="0.35">
      <c r="F136" s="1"/>
      <c r="H136" s="1"/>
      <c r="I136" s="1"/>
    </row>
    <row r="137" spans="2:10" x14ac:dyDescent="0.35">
      <c r="F137" s="1"/>
      <c r="H137" s="1"/>
      <c r="I137" s="1"/>
    </row>
    <row r="138" spans="2:10" x14ac:dyDescent="0.35">
      <c r="F138" s="1"/>
      <c r="H138" s="1"/>
      <c r="I138" s="1"/>
    </row>
    <row r="139" spans="2:10" x14ac:dyDescent="0.35">
      <c r="F139" s="1"/>
      <c r="H139" s="1"/>
      <c r="I139" s="1"/>
    </row>
    <row r="140" spans="2:10" x14ac:dyDescent="0.35">
      <c r="F140" s="1"/>
      <c r="H140" s="1"/>
      <c r="I140" s="1"/>
    </row>
    <row r="141" spans="2:10" x14ac:dyDescent="0.35">
      <c r="F141" s="1"/>
      <c r="H141" s="1"/>
      <c r="I141" s="1"/>
    </row>
    <row r="142" spans="2:10" x14ac:dyDescent="0.35">
      <c r="F142" s="1"/>
      <c r="H142" s="1"/>
      <c r="I142" s="1"/>
    </row>
    <row r="143" spans="2:10" x14ac:dyDescent="0.35">
      <c r="F143" s="1"/>
      <c r="H143" s="1"/>
      <c r="I143" s="1"/>
    </row>
    <row r="144" spans="2:10" x14ac:dyDescent="0.35">
      <c r="F144" s="1"/>
      <c r="H144" s="1"/>
      <c r="I144" s="1"/>
    </row>
    <row r="145" spans="6:9" x14ac:dyDescent="0.35">
      <c r="F145" s="1"/>
      <c r="H145" s="1"/>
      <c r="I145" s="1"/>
    </row>
    <row r="146" spans="6:9" x14ac:dyDescent="0.35">
      <c r="F146" s="1"/>
      <c r="H146" s="1"/>
      <c r="I146" s="1"/>
    </row>
    <row r="147" spans="6:9" x14ac:dyDescent="0.35">
      <c r="F147" s="1"/>
      <c r="H147" s="1"/>
      <c r="I147" s="1"/>
    </row>
    <row r="148" spans="6:9" x14ac:dyDescent="0.35">
      <c r="F148" s="1"/>
      <c r="H148" s="1"/>
      <c r="I148" s="1"/>
    </row>
    <row r="149" spans="6:9" x14ac:dyDescent="0.35">
      <c r="F149" s="1"/>
      <c r="H149" s="1"/>
      <c r="I149" s="1"/>
    </row>
    <row r="150" spans="6:9" x14ac:dyDescent="0.35">
      <c r="F150" s="1"/>
      <c r="H150" s="1"/>
      <c r="I150" s="1"/>
    </row>
    <row r="151" spans="6:9" x14ac:dyDescent="0.35">
      <c r="F151" s="1"/>
      <c r="H151" s="1"/>
      <c r="I151" s="1"/>
    </row>
    <row r="152" spans="6:9" x14ac:dyDescent="0.35">
      <c r="F152" s="1"/>
      <c r="H152" s="1"/>
      <c r="I152" s="1"/>
    </row>
    <row r="153" spans="6:9" x14ac:dyDescent="0.35">
      <c r="F153" s="1"/>
      <c r="H153" s="1"/>
      <c r="I153" s="1"/>
    </row>
    <row r="154" spans="6:9" x14ac:dyDescent="0.35">
      <c r="F154" s="1"/>
      <c r="H154" s="1"/>
      <c r="I154" s="1"/>
    </row>
    <row r="155" spans="6:9" x14ac:dyDescent="0.35">
      <c r="F155" s="1"/>
      <c r="H155" s="1"/>
      <c r="I155" s="1"/>
    </row>
    <row r="156" spans="6:9" x14ac:dyDescent="0.35">
      <c r="F156" s="1"/>
      <c r="H156" s="1"/>
      <c r="I156" s="1"/>
    </row>
    <row r="157" spans="6:9" x14ac:dyDescent="0.35">
      <c r="F157" s="1"/>
      <c r="H157" s="1"/>
      <c r="I157" s="1"/>
    </row>
    <row r="158" spans="6:9" x14ac:dyDescent="0.35">
      <c r="F158" s="1"/>
      <c r="H158" s="1"/>
      <c r="I158" s="1"/>
    </row>
    <row r="159" spans="6:9" x14ac:dyDescent="0.35">
      <c r="F159" s="1"/>
      <c r="H159" s="1"/>
      <c r="I159" s="1"/>
    </row>
    <row r="160" spans="6:9" x14ac:dyDescent="0.35">
      <c r="F160" s="1"/>
      <c r="H160" s="1"/>
      <c r="I160" s="1"/>
    </row>
    <row r="161" spans="6:9" x14ac:dyDescent="0.35">
      <c r="F161" s="1"/>
      <c r="H161" s="1"/>
      <c r="I161" s="1"/>
    </row>
    <row r="162" spans="6:9" x14ac:dyDescent="0.35">
      <c r="F162" s="1"/>
      <c r="H162" s="1"/>
      <c r="I162" s="1"/>
    </row>
    <row r="163" spans="6:9" x14ac:dyDescent="0.35">
      <c r="F163" s="1"/>
      <c r="H163" s="1"/>
      <c r="I163" s="1"/>
    </row>
    <row r="164" spans="6:9" x14ac:dyDescent="0.35">
      <c r="F164" s="1"/>
      <c r="H164" s="1"/>
      <c r="I164" s="1"/>
    </row>
    <row r="165" spans="6:9" x14ac:dyDescent="0.35">
      <c r="F165" s="1"/>
      <c r="H165" s="1"/>
      <c r="I165" s="1"/>
    </row>
    <row r="166" spans="6:9" x14ac:dyDescent="0.35">
      <c r="F166" s="1"/>
      <c r="H166" s="1"/>
      <c r="I166" s="1"/>
    </row>
    <row r="167" spans="6:9" x14ac:dyDescent="0.35">
      <c r="F167" s="1"/>
      <c r="H167" s="1"/>
      <c r="I167" s="1"/>
    </row>
    <row r="168" spans="6:9" x14ac:dyDescent="0.35">
      <c r="F168" s="1"/>
      <c r="H168" s="1"/>
      <c r="I168" s="1"/>
    </row>
    <row r="169" spans="6:9" x14ac:dyDescent="0.35">
      <c r="F169" s="1"/>
      <c r="H169" s="1"/>
      <c r="I169" s="1"/>
    </row>
    <row r="170" spans="6:9" x14ac:dyDescent="0.35">
      <c r="F170" s="1"/>
      <c r="H170" s="1"/>
      <c r="I170" s="1"/>
    </row>
    <row r="171" spans="6:9" x14ac:dyDescent="0.35">
      <c r="F171" s="1"/>
      <c r="H171" s="1"/>
      <c r="I171" s="1"/>
    </row>
    <row r="172" spans="6:9" x14ac:dyDescent="0.35">
      <c r="F172" s="1"/>
      <c r="H172" s="1"/>
      <c r="I172" s="1"/>
    </row>
    <row r="173" spans="6:9" x14ac:dyDescent="0.35">
      <c r="F173" s="1"/>
      <c r="H173" s="1"/>
      <c r="I173" s="1"/>
    </row>
    <row r="174" spans="6:9" x14ac:dyDescent="0.35">
      <c r="F174" s="1"/>
      <c r="H174" s="1"/>
      <c r="I174" s="1"/>
    </row>
  </sheetData>
  <sheetProtection algorithmName="SHA-512" hashValue="CJTaOL478I+xGDnj8w3Ju3Yw9AQktSTkX5nfC1IzbKpGLMzTgRiC9AIwqQzztgzooGpyEBt7vGWVEuVYxCSpgw==" saltValue="5Nnw34Yj5POh1Xxlx4TSpA==" spinCount="100000" sheet="1" formatCells="0" formatColumns="0" formatRows="0" insertColumns="0" insertRows="0" insertHyperlinks="0" deleteRows="0" sort="0" autoFilter="0" pivotTables="0"/>
  <mergeCells count="1">
    <mergeCell ref="B1:J1"/>
  </mergeCells>
  <phoneticPr fontId="3" type="noConversion"/>
  <conditionalFormatting sqref="B15:B27 G22:H27">
    <cfRule type="expression" dxfId="35" priority="3" stopIfTrue="1">
      <formula>RIGHT($B15,8)="Ergebnis"</formula>
    </cfRule>
  </conditionalFormatting>
  <conditionalFormatting sqref="B29:B39">
    <cfRule type="expression" dxfId="34" priority="59" stopIfTrue="1">
      <formula>RIGHT($B29,8)="Ergebnis"</formula>
    </cfRule>
  </conditionalFormatting>
  <conditionalFormatting sqref="B41:B51">
    <cfRule type="expression" dxfId="33" priority="5" stopIfTrue="1">
      <formula>RIGHT($B41,8)="Ergebnis"</formula>
    </cfRule>
  </conditionalFormatting>
  <conditionalFormatting sqref="B53:B59">
    <cfRule type="expression" dxfId="32" priority="37" stopIfTrue="1">
      <formula>RIGHT($B53,8)="Ergebnis"</formula>
    </cfRule>
  </conditionalFormatting>
  <conditionalFormatting sqref="B61:B66 G61:H66">
    <cfRule type="expression" dxfId="31" priority="1" stopIfTrue="1">
      <formula>RIGHT($B61,8)="Ergebnis"</formula>
    </cfRule>
  </conditionalFormatting>
  <conditionalFormatting sqref="B68:B77">
    <cfRule type="expression" dxfId="30" priority="15" stopIfTrue="1">
      <formula>RIGHT($B68,8)="Ergebnis"</formula>
    </cfRule>
  </conditionalFormatting>
  <conditionalFormatting sqref="B79:B86">
    <cfRule type="expression" dxfId="29" priority="2" stopIfTrue="1">
      <formula>RIGHT($B79,8)="Ergebnis"</formula>
    </cfRule>
  </conditionalFormatting>
  <conditionalFormatting sqref="B101:B105">
    <cfRule type="expression" dxfId="28" priority="40" stopIfTrue="1">
      <formula>RIGHT($B101,8)="Ergebnis"</formula>
    </cfRule>
  </conditionalFormatting>
  <conditionalFormatting sqref="C76:C77">
    <cfRule type="expression" dxfId="27" priority="21" stopIfTrue="1">
      <formula>RIGHT($B76,8)="Ergebnis"</formula>
    </cfRule>
  </conditionalFormatting>
  <conditionalFormatting sqref="E46:F51">
    <cfRule type="expression" dxfId="26" priority="6" stopIfTrue="1">
      <formula>RIGHT($B46,8)="Ergebnis"</formula>
    </cfRule>
  </conditionalFormatting>
  <conditionalFormatting sqref="E102:G102">
    <cfRule type="expression" dxfId="25" priority="187" stopIfTrue="1">
      <formula>RIGHT($B102,8)="Ergebnis"</formula>
    </cfRule>
  </conditionalFormatting>
  <conditionalFormatting sqref="E106:IO106">
    <cfRule type="expression" dxfId="24" priority="284" stopIfTrue="1">
      <formula>RIGHT(#REF!,8)="Ergebnis"</formula>
    </cfRule>
  </conditionalFormatting>
  <conditionalFormatting sqref="H15:H20 G16:G21 G68:H77 E74:E75 B88:B99 H94:H97">
    <cfRule type="expression" dxfId="23" priority="249" stopIfTrue="1">
      <formula>RIGHT($B15,8)="Ergebnis"</formula>
    </cfRule>
  </conditionalFormatting>
  <conditionalFormatting sqref="H101:H105">
    <cfRule type="expression" dxfId="22" priority="114" stopIfTrue="1">
      <formula>RIGHT($B101,8)="Ergebnis"</formula>
    </cfRule>
  </conditionalFormatting>
  <conditionalFormatting sqref="I2 K2:IO2 E2:E10 I3:IO10">
    <cfRule type="expression" dxfId="21" priority="308" stopIfTrue="1">
      <formula>RIGHT(#REF!,8)="Ergebnis"</formula>
    </cfRule>
  </conditionalFormatting>
  <hyperlinks>
    <hyperlink ref="J2" r:id="rId1" display="TrekkingTrails.de" xr:uid="{00000000-0004-0000-0200-000000000000}"/>
  </hyperlinks>
  <pageMargins left="0.78740157499999996" right="0.78740157499999996" top="0.984251969" bottom="0.984251969" header="0.4921259845" footer="0.4921259845"/>
  <pageSetup paperSize="9" scale="47" orientation="portrait" r:id="rId2"/>
  <headerFooter alignWithMargins="0"/>
  <ignoredErrors>
    <ignoredError sqref="I67 I78 I87 I100 I52 I40 I28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B79E-0926-4500-9040-75E569A3A432}">
  <sheetPr>
    <outlinePr summaryBelow="0"/>
    <pageSetUpPr fitToPage="1"/>
  </sheetPr>
  <dimension ref="B1:P171"/>
  <sheetViews>
    <sheetView showGridLines="0" zoomScale="91" zoomScaleNormal="100" zoomScalePageLayoutView="80" workbookViewId="0">
      <pane ySplit="16" topLeftCell="A17" activePane="bottomLeft" state="frozen"/>
      <selection pane="bottomLeft"/>
    </sheetView>
  </sheetViews>
  <sheetFormatPr baseColWidth="10" defaultRowHeight="12.75" outlineLevelRow="2" x14ac:dyDescent="0.35"/>
  <cols>
    <col min="1" max="1" width="5.59765625" customWidth="1"/>
    <col min="2" max="2" width="26.1328125" customWidth="1"/>
    <col min="3" max="3" width="9.19921875" style="1" bestFit="1" customWidth="1"/>
    <col min="4" max="4" width="4.3984375" style="1" bestFit="1" customWidth="1"/>
    <col min="5" max="5" width="13.19921875" style="2" bestFit="1" customWidth="1"/>
    <col min="6" max="6" width="6.19921875" style="1" bestFit="1" customWidth="1"/>
    <col min="7" max="7" width="12.06640625" style="2" customWidth="1"/>
    <col min="8" max="8" width="10.59765625" style="2" customWidth="1"/>
    <col min="9" max="9" width="5.6640625" customWidth="1"/>
    <col min="10" max="10" width="26.1328125" customWidth="1"/>
    <col min="11" max="11" width="9.19921875" style="1" bestFit="1" customWidth="1"/>
    <col min="12" max="12" width="4.3984375" style="1" bestFit="1" customWidth="1"/>
    <col min="13" max="13" width="13.19921875" style="2" bestFit="1" customWidth="1"/>
    <col min="14" max="14" width="6.19921875" style="1" bestFit="1" customWidth="1"/>
    <col min="15" max="15" width="12.06640625" style="2" customWidth="1"/>
    <col min="16" max="16" width="10.59765625" style="2" customWidth="1"/>
  </cols>
  <sheetData>
    <row r="1" spans="2:16" s="4" customFormat="1" ht="36.5" customHeight="1" x14ac:dyDescent="0.35">
      <c r="B1" s="206" t="s">
        <v>365</v>
      </c>
      <c r="C1" s="207"/>
      <c r="D1" s="207"/>
      <c r="E1" s="207"/>
      <c r="F1" s="207"/>
      <c r="G1" s="207"/>
      <c r="H1" s="208"/>
      <c r="J1" s="206"/>
      <c r="K1" s="207"/>
      <c r="L1" s="207"/>
      <c r="M1" s="207"/>
      <c r="N1" s="207"/>
      <c r="O1" s="207"/>
      <c r="P1" s="208"/>
    </row>
    <row r="2" spans="2:16" s="4" customFormat="1" ht="13.35" customHeight="1" x14ac:dyDescent="0.4">
      <c r="B2" s="42">
        <f>E16-E97</f>
        <v>8942</v>
      </c>
      <c r="D2" s="45"/>
      <c r="H2" s="45"/>
      <c r="J2" s="42">
        <f>M16-M97</f>
        <v>5360</v>
      </c>
      <c r="L2" s="45"/>
      <c r="P2" s="26" t="s">
        <v>292</v>
      </c>
    </row>
    <row r="3" spans="2:16" s="4" customFormat="1" ht="13.35" customHeight="1" x14ac:dyDescent="0.4">
      <c r="B3" s="215" t="s">
        <v>330</v>
      </c>
      <c r="D3" s="45"/>
      <c r="H3" s="45"/>
      <c r="J3" s="215" t="s">
        <v>356</v>
      </c>
      <c r="L3" s="45"/>
      <c r="P3" s="45"/>
    </row>
    <row r="4" spans="2:16" s="4" customFormat="1" ht="13.35" customHeight="1" x14ac:dyDescent="0.35">
      <c r="B4" s="216"/>
      <c r="C4" s="217"/>
      <c r="D4" s="45"/>
      <c r="H4" s="45"/>
      <c r="J4" s="216"/>
      <c r="K4" s="217"/>
      <c r="L4" s="45"/>
      <c r="P4" s="45"/>
    </row>
    <row r="5" spans="2:16" s="4" customFormat="1" ht="13.35" customHeight="1" x14ac:dyDescent="0.35">
      <c r="B5" s="216"/>
      <c r="C5" s="217"/>
      <c r="D5" s="45"/>
      <c r="H5" s="45"/>
      <c r="J5" s="216"/>
      <c r="K5" s="217"/>
      <c r="L5" s="45"/>
      <c r="P5" s="45"/>
    </row>
    <row r="6" spans="2:16" s="4" customFormat="1" ht="13.35" customHeight="1" x14ac:dyDescent="0.35">
      <c r="B6" s="44" t="s">
        <v>357</v>
      </c>
      <c r="C6" s="42">
        <f>E16-E97</f>
        <v>8942</v>
      </c>
      <c r="D6" s="45"/>
      <c r="H6" s="45"/>
      <c r="J6" s="44" t="s">
        <v>73</v>
      </c>
      <c r="K6" s="42">
        <f>M16-M97</f>
        <v>5360</v>
      </c>
      <c r="L6" s="45"/>
      <c r="P6" s="45"/>
    </row>
    <row r="7" spans="2:16" s="4" customFormat="1" ht="13.35" customHeight="1" x14ac:dyDescent="0.35">
      <c r="B7" s="44" t="s">
        <v>28</v>
      </c>
      <c r="C7" s="42">
        <f>E97</f>
        <v>4850</v>
      </c>
      <c r="D7" s="45"/>
      <c r="H7" s="45"/>
      <c r="J7" s="44" t="s">
        <v>357</v>
      </c>
      <c r="K7" s="42">
        <f>M97</f>
        <v>4510</v>
      </c>
      <c r="L7" s="45"/>
      <c r="P7" s="45"/>
    </row>
    <row r="8" spans="2:16" s="4" customFormat="1" ht="13.35" customHeight="1" x14ac:dyDescent="0.35">
      <c r="B8" s="44" t="s">
        <v>72</v>
      </c>
      <c r="C8" s="42">
        <f>G16</f>
        <v>2940</v>
      </c>
      <c r="D8" s="45"/>
      <c r="H8" s="45"/>
      <c r="J8" s="44" t="s">
        <v>74</v>
      </c>
      <c r="K8" s="42">
        <f>O16</f>
        <v>2814</v>
      </c>
      <c r="L8" s="45"/>
      <c r="P8" s="45"/>
    </row>
    <row r="9" spans="2:16" s="4" customFormat="1" ht="13.35" customHeight="1" x14ac:dyDescent="0.35">
      <c r="B9" s="216"/>
      <c r="C9" s="216"/>
      <c r="D9" s="45"/>
      <c r="H9" s="45"/>
      <c r="J9" s="216"/>
      <c r="K9" s="216"/>
      <c r="L9" s="45"/>
      <c r="P9" s="45"/>
    </row>
    <row r="10" spans="2:16" s="4" customFormat="1" ht="13.35" customHeight="1" x14ac:dyDescent="0.35">
      <c r="B10" s="216"/>
      <c r="C10" s="217"/>
      <c r="D10" s="45"/>
      <c r="H10" s="45"/>
      <c r="J10" s="216"/>
      <c r="K10" s="217"/>
      <c r="L10" s="45"/>
      <c r="P10" s="45"/>
    </row>
    <row r="11" spans="2:16" s="4" customFormat="1" ht="13.35" customHeight="1" x14ac:dyDescent="0.35">
      <c r="B11" s="216"/>
      <c r="C11" s="217"/>
      <c r="D11" s="45"/>
      <c r="H11" s="45"/>
      <c r="J11" s="216"/>
      <c r="K11" s="217"/>
      <c r="L11" s="45"/>
      <c r="P11" s="45"/>
    </row>
    <row r="12" spans="2:16" s="4" customFormat="1" ht="13.35" customHeight="1" x14ac:dyDescent="0.35">
      <c r="B12" s="216"/>
      <c r="C12" s="217"/>
      <c r="D12" s="45"/>
      <c r="H12" s="45"/>
      <c r="J12" s="216"/>
      <c r="K12" s="217"/>
      <c r="L12" s="45"/>
      <c r="P12" s="45"/>
    </row>
    <row r="13" spans="2:16" s="4" customFormat="1" ht="13.35" customHeight="1" x14ac:dyDescent="0.35">
      <c r="B13" s="216"/>
      <c r="C13" s="217"/>
      <c r="D13" s="45"/>
      <c r="H13" s="45"/>
      <c r="J13" s="216"/>
      <c r="K13" s="217"/>
      <c r="L13" s="45"/>
      <c r="P13" s="45"/>
    </row>
    <row r="14" spans="2:16" s="4" customFormat="1" ht="78.849999999999994" customHeight="1" x14ac:dyDescent="0.35">
      <c r="B14" s="48"/>
      <c r="C14" s="48"/>
      <c r="D14" s="45"/>
      <c r="H14" s="45"/>
      <c r="J14" s="48"/>
      <c r="K14" s="48"/>
      <c r="L14" s="45"/>
      <c r="P14" s="45"/>
    </row>
    <row r="15" spans="2:16" s="136" customFormat="1" ht="13.9" x14ac:dyDescent="0.35">
      <c r="B15" s="49" t="s">
        <v>63</v>
      </c>
      <c r="C15" s="50" t="s">
        <v>1</v>
      </c>
      <c r="D15" s="51" t="s">
        <v>75</v>
      </c>
      <c r="E15" s="52" t="s">
        <v>71</v>
      </c>
      <c r="F15" s="50" t="s">
        <v>75</v>
      </c>
      <c r="G15" s="53" t="s">
        <v>72</v>
      </c>
      <c r="H15" s="209" t="s">
        <v>32</v>
      </c>
      <c r="J15" s="49" t="s">
        <v>63</v>
      </c>
      <c r="K15" s="50" t="s">
        <v>1</v>
      </c>
      <c r="L15" s="51" t="s">
        <v>75</v>
      </c>
      <c r="M15" s="52" t="s">
        <v>71</v>
      </c>
      <c r="N15" s="50" t="s">
        <v>75</v>
      </c>
      <c r="O15" s="53" t="s">
        <v>72</v>
      </c>
      <c r="P15" s="209" t="s">
        <v>32</v>
      </c>
    </row>
    <row r="16" spans="2:16" s="137" customFormat="1" ht="10.15" x14ac:dyDescent="0.3">
      <c r="B16" s="55"/>
      <c r="C16" s="56"/>
      <c r="D16" s="57"/>
      <c r="E16" s="58">
        <f>E17+E32+E38+E50+E59+E66+E75+E84+E97</f>
        <v>13792</v>
      </c>
      <c r="F16" s="58"/>
      <c r="G16" s="59">
        <f>SUBTOTAL(9,G18:G102)</f>
        <v>2940</v>
      </c>
      <c r="H16" s="210">
        <f>E16+G16</f>
        <v>16732</v>
      </c>
      <c r="J16" s="55"/>
      <c r="K16" s="56"/>
      <c r="L16" s="57"/>
      <c r="M16" s="58">
        <f>M17+M32+M38+M50+M59+M66+M75+M84+M97</f>
        <v>9870</v>
      </c>
      <c r="N16" s="58"/>
      <c r="O16" s="59">
        <f>SUBTOTAL(9,O18:O102)</f>
        <v>2814</v>
      </c>
      <c r="P16" s="210">
        <f>M16+O16</f>
        <v>12684</v>
      </c>
    </row>
    <row r="17" spans="2:16" s="134" customFormat="1" ht="13.15" outlineLevel="1" x14ac:dyDescent="0.4">
      <c r="B17" s="195" t="s">
        <v>11</v>
      </c>
      <c r="C17" s="139"/>
      <c r="D17" s="140" t="s">
        <v>85</v>
      </c>
      <c r="E17" s="141">
        <f>SUBTOTAL(9,E18:E31)</f>
        <v>2129</v>
      </c>
      <c r="F17" s="140" t="s">
        <v>85</v>
      </c>
      <c r="G17" s="142">
        <f>SUBTOTAL(9,G18:G31)</f>
        <v>629</v>
      </c>
      <c r="H17" s="211">
        <f>E17+G17</f>
        <v>2758</v>
      </c>
      <c r="J17" s="195" t="s">
        <v>11</v>
      </c>
      <c r="K17" s="139"/>
      <c r="L17" s="140" t="s">
        <v>85</v>
      </c>
      <c r="M17" s="141">
        <f>SUBTOTAL(9,M18:M31)</f>
        <v>2088</v>
      </c>
      <c r="N17" s="140" t="s">
        <v>85</v>
      </c>
      <c r="O17" s="142">
        <f>SUBTOTAL(9,O18:O31)</f>
        <v>613</v>
      </c>
      <c r="P17" s="211">
        <f>M17+O17</f>
        <v>2701</v>
      </c>
    </row>
    <row r="18" spans="2:16" s="82" customFormat="1" ht="13.15" outlineLevel="2" x14ac:dyDescent="0.4">
      <c r="B18" s="62" t="s">
        <v>247</v>
      </c>
      <c r="C18" s="63">
        <v>178</v>
      </c>
      <c r="D18" s="64">
        <v>1</v>
      </c>
      <c r="E18" s="65">
        <f t="shared" ref="E18" si="0">IF(D18,C18*D18,"")</f>
        <v>178</v>
      </c>
      <c r="F18" s="66"/>
      <c r="G18" s="67" t="str">
        <f t="shared" ref="G18" si="1">IF(F18,F18*C18,"")</f>
        <v/>
      </c>
      <c r="H18" s="212">
        <f>IF(D18,1,IF(F18,1,""))</f>
        <v>1</v>
      </c>
      <c r="I18" s="135"/>
      <c r="J18" s="62" t="s">
        <v>359</v>
      </c>
      <c r="K18" s="63">
        <v>185</v>
      </c>
      <c r="L18" s="64">
        <v>1</v>
      </c>
      <c r="M18" s="65">
        <f t="shared" ref="M18:M29" si="2">IF(L18,K18*L18,"")</f>
        <v>185</v>
      </c>
      <c r="N18" s="66"/>
      <c r="O18" s="67" t="str">
        <f t="shared" ref="O18:O31" si="3">IF(N18,N18*K18,"")</f>
        <v/>
      </c>
      <c r="P18" s="212">
        <f>IF(L18,1,IF(N18,1,""))</f>
        <v>1</v>
      </c>
    </row>
    <row r="19" spans="2:16" s="82" customFormat="1" ht="13.15" outlineLevel="2" x14ac:dyDescent="0.4">
      <c r="B19" s="62" t="s">
        <v>248</v>
      </c>
      <c r="C19" s="63">
        <v>67</v>
      </c>
      <c r="D19" s="64">
        <v>2</v>
      </c>
      <c r="E19" s="65">
        <f t="shared" ref="E19:E31" si="4">IF(D19,C19*D19,"")</f>
        <v>134</v>
      </c>
      <c r="F19" s="66">
        <v>1</v>
      </c>
      <c r="G19" s="67">
        <f t="shared" ref="G19:G31" si="5">IF(F19,F19*C19,"")</f>
        <v>67</v>
      </c>
      <c r="H19" s="212"/>
      <c r="I19" s="135"/>
      <c r="J19" s="62" t="s">
        <v>358</v>
      </c>
      <c r="K19" s="63">
        <v>87</v>
      </c>
      <c r="L19" s="64"/>
      <c r="M19" s="65"/>
      <c r="N19" s="66">
        <v>1</v>
      </c>
      <c r="O19" s="67"/>
      <c r="P19" s="212"/>
    </row>
    <row r="20" spans="2:16" s="82" customFormat="1" ht="13.15" outlineLevel="2" x14ac:dyDescent="0.4">
      <c r="B20" s="62" t="s">
        <v>48</v>
      </c>
      <c r="C20" s="63">
        <v>45</v>
      </c>
      <c r="D20" s="64">
        <v>2</v>
      </c>
      <c r="E20" s="65">
        <f t="shared" si="4"/>
        <v>90</v>
      </c>
      <c r="F20" s="66">
        <v>1</v>
      </c>
      <c r="G20" s="67">
        <f t="shared" si="5"/>
        <v>45</v>
      </c>
      <c r="H20" s="212">
        <f t="shared" ref="H20:H31" si="6">IF(D19,1,IF(F19,1,""))</f>
        <v>1</v>
      </c>
      <c r="I20" s="135"/>
      <c r="J20" s="62" t="s">
        <v>248</v>
      </c>
      <c r="K20" s="63">
        <v>65</v>
      </c>
      <c r="L20" s="64">
        <v>2</v>
      </c>
      <c r="M20" s="65">
        <f t="shared" si="2"/>
        <v>130</v>
      </c>
      <c r="N20" s="66">
        <v>1</v>
      </c>
      <c r="O20" s="67">
        <f t="shared" si="3"/>
        <v>65</v>
      </c>
      <c r="P20" s="212">
        <f t="shared" ref="P20:P31" si="7">IF(L20,1,IF(N20,1,""))</f>
        <v>1</v>
      </c>
    </row>
    <row r="21" spans="2:16" s="82" customFormat="1" ht="13.15" outlineLevel="2" x14ac:dyDescent="0.4">
      <c r="B21" s="69" t="s">
        <v>249</v>
      </c>
      <c r="C21" s="63">
        <v>330</v>
      </c>
      <c r="D21" s="64">
        <v>1</v>
      </c>
      <c r="E21" s="65">
        <f t="shared" si="4"/>
        <v>330</v>
      </c>
      <c r="F21" s="66"/>
      <c r="G21" s="67" t="str">
        <f t="shared" si="5"/>
        <v/>
      </c>
      <c r="H21" s="212">
        <f t="shared" si="6"/>
        <v>1</v>
      </c>
      <c r="I21" s="135"/>
      <c r="J21" s="62" t="s">
        <v>48</v>
      </c>
      <c r="K21" s="63">
        <v>45</v>
      </c>
      <c r="L21" s="64">
        <v>2</v>
      </c>
      <c r="M21" s="65">
        <f t="shared" si="2"/>
        <v>90</v>
      </c>
      <c r="N21" s="66">
        <v>1</v>
      </c>
      <c r="O21" s="67">
        <f t="shared" si="3"/>
        <v>45</v>
      </c>
      <c r="P21" s="212">
        <f t="shared" si="7"/>
        <v>1</v>
      </c>
    </row>
    <row r="22" spans="2:16" s="82" customFormat="1" ht="13.15" outlineLevel="2" x14ac:dyDescent="0.4">
      <c r="B22" s="62" t="s">
        <v>49</v>
      </c>
      <c r="C22" s="63">
        <v>127</v>
      </c>
      <c r="D22" s="64">
        <v>2</v>
      </c>
      <c r="E22" s="65">
        <f t="shared" si="4"/>
        <v>254</v>
      </c>
      <c r="F22" s="66">
        <v>1</v>
      </c>
      <c r="G22" s="67">
        <f t="shared" si="5"/>
        <v>127</v>
      </c>
      <c r="H22" s="212">
        <f t="shared" si="6"/>
        <v>1</v>
      </c>
      <c r="I22" s="135"/>
      <c r="J22" s="69" t="s">
        <v>249</v>
      </c>
      <c r="K22" s="63">
        <v>330</v>
      </c>
      <c r="L22" s="64">
        <v>1</v>
      </c>
      <c r="M22" s="65">
        <f t="shared" si="2"/>
        <v>330</v>
      </c>
      <c r="N22" s="66"/>
      <c r="O22" s="67" t="str">
        <f t="shared" si="3"/>
        <v/>
      </c>
      <c r="P22" s="212">
        <f t="shared" si="7"/>
        <v>1</v>
      </c>
    </row>
    <row r="23" spans="2:16" s="82" customFormat="1" ht="13.15" outlineLevel="2" x14ac:dyDescent="0.4">
      <c r="B23" s="62" t="s">
        <v>314</v>
      </c>
      <c r="C23" s="63">
        <v>186</v>
      </c>
      <c r="D23" s="64">
        <v>1</v>
      </c>
      <c r="E23" s="65">
        <f t="shared" si="4"/>
        <v>186</v>
      </c>
      <c r="F23" s="66"/>
      <c r="G23" s="67" t="str">
        <f t="shared" si="5"/>
        <v/>
      </c>
      <c r="H23" s="212">
        <f t="shared" si="6"/>
        <v>1</v>
      </c>
      <c r="I23" s="135"/>
      <c r="J23" s="62" t="s">
        <v>49</v>
      </c>
      <c r="K23" s="63">
        <v>127</v>
      </c>
      <c r="L23" s="64">
        <v>2</v>
      </c>
      <c r="M23" s="65">
        <f t="shared" si="2"/>
        <v>254</v>
      </c>
      <c r="N23" s="66">
        <v>1</v>
      </c>
      <c r="O23" s="67">
        <f t="shared" si="3"/>
        <v>127</v>
      </c>
      <c r="P23" s="212">
        <f t="shared" si="7"/>
        <v>1</v>
      </c>
    </row>
    <row r="24" spans="2:16" s="82" customFormat="1" ht="13.15" outlineLevel="2" x14ac:dyDescent="0.4">
      <c r="B24" s="62" t="s">
        <v>304</v>
      </c>
      <c r="C24" s="63">
        <v>320</v>
      </c>
      <c r="D24" s="64">
        <v>1</v>
      </c>
      <c r="E24" s="65">
        <f t="shared" si="4"/>
        <v>320</v>
      </c>
      <c r="F24" s="66">
        <v>1</v>
      </c>
      <c r="G24" s="67">
        <f t="shared" si="5"/>
        <v>320</v>
      </c>
      <c r="H24" s="212">
        <f t="shared" si="6"/>
        <v>1</v>
      </c>
      <c r="I24" s="135"/>
      <c r="J24" s="62" t="s">
        <v>314</v>
      </c>
      <c r="K24" s="63">
        <v>186</v>
      </c>
      <c r="L24" s="64">
        <v>1</v>
      </c>
      <c r="M24" s="65">
        <f t="shared" si="2"/>
        <v>186</v>
      </c>
      <c r="N24" s="66"/>
      <c r="O24" s="67" t="str">
        <f t="shared" si="3"/>
        <v/>
      </c>
      <c r="P24" s="212">
        <f t="shared" si="7"/>
        <v>1</v>
      </c>
    </row>
    <row r="25" spans="2:16" s="82" customFormat="1" ht="13.15" outlineLevel="2" x14ac:dyDescent="0.4">
      <c r="B25" s="62" t="s">
        <v>331</v>
      </c>
      <c r="C25" s="63">
        <v>220</v>
      </c>
      <c r="D25" s="64"/>
      <c r="E25" s="65" t="str">
        <f t="shared" si="4"/>
        <v/>
      </c>
      <c r="F25" s="66"/>
      <c r="G25" s="67" t="str">
        <f t="shared" si="5"/>
        <v/>
      </c>
      <c r="H25" s="212">
        <f t="shared" si="6"/>
        <v>1</v>
      </c>
      <c r="I25" s="135"/>
      <c r="J25" s="62" t="s">
        <v>304</v>
      </c>
      <c r="K25" s="63">
        <v>300</v>
      </c>
      <c r="L25" s="64">
        <v>1</v>
      </c>
      <c r="M25" s="65">
        <f t="shared" si="2"/>
        <v>300</v>
      </c>
      <c r="N25" s="66">
        <v>1</v>
      </c>
      <c r="O25" s="67">
        <f t="shared" si="3"/>
        <v>300</v>
      </c>
      <c r="P25" s="212">
        <f t="shared" si="7"/>
        <v>1</v>
      </c>
    </row>
    <row r="26" spans="2:16" s="82" customFormat="1" ht="13.15" outlineLevel="2" x14ac:dyDescent="0.4">
      <c r="B26" s="62" t="s">
        <v>332</v>
      </c>
      <c r="C26" s="63">
        <v>514</v>
      </c>
      <c r="D26" s="64">
        <v>1</v>
      </c>
      <c r="E26" s="65">
        <f t="shared" si="4"/>
        <v>514</v>
      </c>
      <c r="F26" s="66"/>
      <c r="G26" s="67" t="str">
        <f t="shared" si="5"/>
        <v/>
      </c>
      <c r="H26" s="212" t="str">
        <f t="shared" si="6"/>
        <v/>
      </c>
      <c r="I26" s="135"/>
      <c r="J26" s="62" t="s">
        <v>331</v>
      </c>
      <c r="K26" s="63">
        <v>180</v>
      </c>
      <c r="L26" s="64"/>
      <c r="M26" s="65" t="str">
        <f t="shared" si="2"/>
        <v/>
      </c>
      <c r="N26" s="66"/>
      <c r="O26" s="67" t="str">
        <f t="shared" si="3"/>
        <v/>
      </c>
      <c r="P26" s="212" t="str">
        <f t="shared" si="7"/>
        <v/>
      </c>
    </row>
    <row r="27" spans="2:16" s="82" customFormat="1" ht="13.15" outlineLevel="2" x14ac:dyDescent="0.4">
      <c r="B27" s="62" t="s">
        <v>25</v>
      </c>
      <c r="C27" s="63">
        <v>26</v>
      </c>
      <c r="D27" s="64"/>
      <c r="E27" s="65" t="str">
        <f t="shared" si="4"/>
        <v/>
      </c>
      <c r="F27" s="66">
        <v>1</v>
      </c>
      <c r="G27" s="67">
        <f t="shared" si="5"/>
        <v>26</v>
      </c>
      <c r="H27" s="212">
        <f t="shared" si="6"/>
        <v>1</v>
      </c>
      <c r="I27" s="135"/>
      <c r="J27" s="62" t="s">
        <v>332</v>
      </c>
      <c r="K27" s="63">
        <v>490</v>
      </c>
      <c r="L27" s="64">
        <v>1</v>
      </c>
      <c r="M27" s="65">
        <f t="shared" si="2"/>
        <v>490</v>
      </c>
      <c r="N27" s="66"/>
      <c r="O27" s="67" t="str">
        <f t="shared" si="3"/>
        <v/>
      </c>
      <c r="P27" s="212">
        <f t="shared" si="7"/>
        <v>1</v>
      </c>
    </row>
    <row r="28" spans="2:16" s="82" customFormat="1" ht="13.15" outlineLevel="2" x14ac:dyDescent="0.4">
      <c r="B28" s="62" t="s">
        <v>250</v>
      </c>
      <c r="C28" s="63">
        <v>57</v>
      </c>
      <c r="D28" s="64">
        <v>1</v>
      </c>
      <c r="E28" s="65">
        <f t="shared" si="4"/>
        <v>57</v>
      </c>
      <c r="F28" s="66"/>
      <c r="G28" s="67" t="str">
        <f t="shared" si="5"/>
        <v/>
      </c>
      <c r="H28" s="212">
        <f t="shared" si="6"/>
        <v>1</v>
      </c>
      <c r="I28" s="135"/>
      <c r="J28" s="62" t="s">
        <v>25</v>
      </c>
      <c r="K28" s="63">
        <v>26</v>
      </c>
      <c r="L28" s="64"/>
      <c r="M28" s="65" t="str">
        <f t="shared" si="2"/>
        <v/>
      </c>
      <c r="N28" s="66">
        <v>1</v>
      </c>
      <c r="O28" s="67">
        <f t="shared" si="3"/>
        <v>26</v>
      </c>
      <c r="P28" s="212">
        <f t="shared" si="7"/>
        <v>1</v>
      </c>
    </row>
    <row r="29" spans="2:16" s="82" customFormat="1" ht="13.15" outlineLevel="2" x14ac:dyDescent="0.4">
      <c r="B29" s="62" t="s">
        <v>80</v>
      </c>
      <c r="C29" s="63">
        <v>66</v>
      </c>
      <c r="D29" s="64">
        <v>1</v>
      </c>
      <c r="E29" s="65">
        <f t="shared" si="4"/>
        <v>66</v>
      </c>
      <c r="F29" s="66"/>
      <c r="G29" s="67" t="str">
        <f t="shared" si="5"/>
        <v/>
      </c>
      <c r="H29" s="212">
        <f t="shared" si="6"/>
        <v>1</v>
      </c>
      <c r="I29" s="135"/>
      <c r="J29" s="62" t="s">
        <v>250</v>
      </c>
      <c r="K29" s="63">
        <v>57</v>
      </c>
      <c r="L29" s="64">
        <v>1</v>
      </c>
      <c r="M29" s="65">
        <f t="shared" si="2"/>
        <v>57</v>
      </c>
      <c r="N29" s="66"/>
      <c r="O29" s="67" t="str">
        <f t="shared" si="3"/>
        <v/>
      </c>
      <c r="P29" s="212">
        <f t="shared" si="7"/>
        <v>1</v>
      </c>
    </row>
    <row r="30" spans="2:16" s="82" customFormat="1" ht="13.15" outlineLevel="2" x14ac:dyDescent="0.4">
      <c r="B30" s="62" t="s">
        <v>338</v>
      </c>
      <c r="C30" s="63">
        <v>44</v>
      </c>
      <c r="D30" s="64"/>
      <c r="E30" s="65" t="str">
        <f t="shared" si="4"/>
        <v/>
      </c>
      <c r="F30" s="66">
        <v>1</v>
      </c>
      <c r="G30" s="67">
        <f t="shared" si="5"/>
        <v>44</v>
      </c>
      <c r="H30" s="212">
        <f>IF(D29,1,IF(F29,1,""))</f>
        <v>1</v>
      </c>
      <c r="I30" s="135"/>
      <c r="J30" s="62" t="s">
        <v>80</v>
      </c>
      <c r="K30" s="63">
        <v>66</v>
      </c>
      <c r="L30" s="64">
        <v>1</v>
      </c>
      <c r="M30" s="65">
        <f>IF(L30,K30*L30,"")</f>
        <v>66</v>
      </c>
      <c r="N30" s="66"/>
      <c r="O30" s="67" t="str">
        <f t="shared" si="3"/>
        <v/>
      </c>
      <c r="P30" s="212">
        <f t="shared" si="7"/>
        <v>1</v>
      </c>
    </row>
    <row r="31" spans="2:16" s="82" customFormat="1" ht="13.15" outlineLevel="2" x14ac:dyDescent="0.4">
      <c r="B31" s="62"/>
      <c r="C31" s="63"/>
      <c r="D31" s="64"/>
      <c r="E31" s="65" t="str">
        <f t="shared" si="4"/>
        <v/>
      </c>
      <c r="F31" s="66"/>
      <c r="G31" s="67" t="str">
        <f t="shared" si="5"/>
        <v/>
      </c>
      <c r="H31" s="212">
        <f t="shared" si="6"/>
        <v>1</v>
      </c>
      <c r="I31" s="135"/>
      <c r="J31" s="62" t="s">
        <v>338</v>
      </c>
      <c r="K31" s="63">
        <v>50</v>
      </c>
      <c r="L31" s="64"/>
      <c r="M31" s="65" t="str">
        <f t="shared" ref="M31" si="8">IF(L31,K31*L31,"")</f>
        <v/>
      </c>
      <c r="N31" s="66">
        <v>1</v>
      </c>
      <c r="O31" s="67">
        <f t="shared" si="3"/>
        <v>50</v>
      </c>
      <c r="P31" s="212">
        <f t="shared" si="7"/>
        <v>1</v>
      </c>
    </row>
    <row r="32" spans="2:16" s="144" customFormat="1" ht="13.15" outlineLevel="1" x14ac:dyDescent="0.4">
      <c r="B32" s="196" t="s">
        <v>76</v>
      </c>
      <c r="C32" s="147"/>
      <c r="D32" s="148" t="s">
        <v>85</v>
      </c>
      <c r="E32" s="149">
        <f>SUBTOTAL(9,E33:E37)</f>
        <v>0</v>
      </c>
      <c r="F32" s="148" t="s">
        <v>85</v>
      </c>
      <c r="G32" s="150">
        <f>SUBTOTAL(9,G33:G37)</f>
        <v>0</v>
      </c>
      <c r="H32" s="213">
        <f>E32+G32</f>
        <v>0</v>
      </c>
      <c r="J32" s="196" t="s">
        <v>76</v>
      </c>
      <c r="K32" s="147"/>
      <c r="L32" s="148" t="s">
        <v>85</v>
      </c>
      <c r="M32" s="149">
        <f>SUBTOTAL(9,M33:M37)</f>
        <v>0</v>
      </c>
      <c r="N32" s="148" t="s">
        <v>85</v>
      </c>
      <c r="O32" s="150">
        <f>SUBTOTAL(9,O33:O37)</f>
        <v>0</v>
      </c>
      <c r="P32" s="213">
        <f>M32+O32</f>
        <v>0</v>
      </c>
    </row>
    <row r="33" spans="2:16" s="82" customFormat="1" outlineLevel="2" x14ac:dyDescent="0.35">
      <c r="B33" s="70" t="s">
        <v>22</v>
      </c>
      <c r="C33" s="71">
        <v>543</v>
      </c>
      <c r="D33" s="72"/>
      <c r="E33" s="73" t="str">
        <f t="shared" ref="E33:E37" si="9">IF(D33,C33*D33,"")</f>
        <v/>
      </c>
      <c r="F33" s="74"/>
      <c r="G33" s="75" t="str">
        <f t="shared" ref="G33:G37" si="10">IF(F33,F33*C33,"")</f>
        <v/>
      </c>
      <c r="H33" s="214" t="str">
        <f t="shared" ref="H33:H37" si="11">IF(D33,1,IF(F33,1,""))</f>
        <v/>
      </c>
      <c r="J33" s="70" t="s">
        <v>22</v>
      </c>
      <c r="K33" s="71">
        <v>543</v>
      </c>
      <c r="L33" s="72"/>
      <c r="M33" s="73" t="str">
        <f t="shared" ref="M33:M37" si="12">IF(L33,K33*L33,"")</f>
        <v/>
      </c>
      <c r="N33" s="74"/>
      <c r="O33" s="75" t="str">
        <f t="shared" ref="O33:O37" si="13">IF(N33,N33*K33,"")</f>
        <v/>
      </c>
      <c r="P33" s="214" t="str">
        <f t="shared" ref="P33:P35" si="14">IF(L33,1,IF(N33,1,""))</f>
        <v/>
      </c>
    </row>
    <row r="34" spans="2:16" s="82" customFormat="1" outlineLevel="2" x14ac:dyDescent="0.35">
      <c r="B34" s="70" t="s">
        <v>23</v>
      </c>
      <c r="C34" s="71">
        <v>551</v>
      </c>
      <c r="D34" s="72"/>
      <c r="E34" s="73" t="str">
        <f t="shared" si="9"/>
        <v/>
      </c>
      <c r="F34" s="74"/>
      <c r="G34" s="75" t="str">
        <f t="shared" si="10"/>
        <v/>
      </c>
      <c r="H34" s="214" t="str">
        <f t="shared" si="11"/>
        <v/>
      </c>
      <c r="J34" s="70" t="s">
        <v>23</v>
      </c>
      <c r="K34" s="71">
        <v>551</v>
      </c>
      <c r="L34" s="72"/>
      <c r="M34" s="73" t="str">
        <f t="shared" si="12"/>
        <v/>
      </c>
      <c r="N34" s="74"/>
      <c r="O34" s="75" t="str">
        <f t="shared" si="13"/>
        <v/>
      </c>
      <c r="P34" s="214" t="str">
        <f t="shared" si="14"/>
        <v/>
      </c>
    </row>
    <row r="35" spans="2:16" s="82" customFormat="1" outlineLevel="2" x14ac:dyDescent="0.35">
      <c r="B35" s="70" t="s">
        <v>13</v>
      </c>
      <c r="C35" s="71">
        <v>215</v>
      </c>
      <c r="D35" s="72"/>
      <c r="E35" s="73" t="str">
        <f t="shared" si="9"/>
        <v/>
      </c>
      <c r="F35" s="74"/>
      <c r="G35" s="75" t="str">
        <f t="shared" si="10"/>
        <v/>
      </c>
      <c r="H35" s="214" t="str">
        <f t="shared" si="11"/>
        <v/>
      </c>
      <c r="J35" s="70" t="s">
        <v>13</v>
      </c>
      <c r="K35" s="71">
        <v>215</v>
      </c>
      <c r="L35" s="72"/>
      <c r="M35" s="73" t="str">
        <f t="shared" si="12"/>
        <v/>
      </c>
      <c r="N35" s="74"/>
      <c r="O35" s="75" t="str">
        <f t="shared" si="13"/>
        <v/>
      </c>
      <c r="P35" s="214" t="str">
        <f t="shared" si="14"/>
        <v/>
      </c>
    </row>
    <row r="36" spans="2:16" s="82" customFormat="1" outlineLevel="2" x14ac:dyDescent="0.35">
      <c r="B36" s="70" t="s">
        <v>90</v>
      </c>
      <c r="C36" s="71">
        <v>335</v>
      </c>
      <c r="D36" s="72"/>
      <c r="E36" s="73" t="str">
        <f t="shared" si="9"/>
        <v/>
      </c>
      <c r="F36" s="74"/>
      <c r="G36" s="75" t="str">
        <f t="shared" si="10"/>
        <v/>
      </c>
      <c r="H36" s="214"/>
      <c r="J36" s="70" t="s">
        <v>90</v>
      </c>
      <c r="K36" s="71">
        <v>335</v>
      </c>
      <c r="L36" s="72"/>
      <c r="M36" s="73" t="str">
        <f t="shared" si="12"/>
        <v/>
      </c>
      <c r="N36" s="74"/>
      <c r="O36" s="75" t="str">
        <f t="shared" si="13"/>
        <v/>
      </c>
      <c r="P36" s="214"/>
    </row>
    <row r="37" spans="2:16" s="82" customFormat="1" outlineLevel="2" x14ac:dyDescent="0.35">
      <c r="B37" s="70" t="s">
        <v>60</v>
      </c>
      <c r="C37" s="71">
        <v>2010</v>
      </c>
      <c r="D37" s="72"/>
      <c r="E37" s="73" t="str">
        <f t="shared" si="9"/>
        <v/>
      </c>
      <c r="F37" s="74"/>
      <c r="G37" s="75" t="str">
        <f t="shared" si="10"/>
        <v/>
      </c>
      <c r="H37" s="214" t="str">
        <f t="shared" si="11"/>
        <v/>
      </c>
      <c r="J37" s="70" t="s">
        <v>60</v>
      </c>
      <c r="K37" s="71">
        <v>2010</v>
      </c>
      <c r="L37" s="72"/>
      <c r="M37" s="73" t="str">
        <f t="shared" si="12"/>
        <v/>
      </c>
      <c r="N37" s="74"/>
      <c r="O37" s="75" t="str">
        <f t="shared" si="13"/>
        <v/>
      </c>
      <c r="P37" s="214" t="str">
        <f t="shared" ref="P37" si="15">IF(L37,1,IF(N37,1,""))</f>
        <v/>
      </c>
    </row>
    <row r="38" spans="2:16" s="134" customFormat="1" ht="13.15" outlineLevel="1" x14ac:dyDescent="0.4">
      <c r="B38" s="195" t="s">
        <v>55</v>
      </c>
      <c r="C38" s="139"/>
      <c r="D38" s="140" t="s">
        <v>85</v>
      </c>
      <c r="E38" s="141">
        <f>SUBTOTAL(9,E39:E49)</f>
        <v>512</v>
      </c>
      <c r="F38" s="140" t="s">
        <v>85</v>
      </c>
      <c r="G38" s="142">
        <f>SUBTOTAL(9,G39:G49)</f>
        <v>61</v>
      </c>
      <c r="H38" s="211">
        <f>E38+G38</f>
        <v>573</v>
      </c>
      <c r="J38" s="195" t="s">
        <v>55</v>
      </c>
      <c r="K38" s="139"/>
      <c r="L38" s="140" t="s">
        <v>85</v>
      </c>
      <c r="M38" s="141">
        <f>SUBTOTAL(9,M39:M49)</f>
        <v>165</v>
      </c>
      <c r="N38" s="140" t="s">
        <v>85</v>
      </c>
      <c r="O38" s="142">
        <f>SUBTOTAL(9,O39:O49)</f>
        <v>61</v>
      </c>
      <c r="P38" s="211">
        <f>M38+O38</f>
        <v>226</v>
      </c>
    </row>
    <row r="39" spans="2:16" s="82" customFormat="1" outlineLevel="2" x14ac:dyDescent="0.35">
      <c r="B39" s="219" t="s">
        <v>278</v>
      </c>
      <c r="C39" s="63">
        <v>263</v>
      </c>
      <c r="D39" s="64">
        <v>1</v>
      </c>
      <c r="E39" s="65">
        <f t="shared" ref="E39:E49" si="16">IF(D39,C39*D39,"")</f>
        <v>263</v>
      </c>
      <c r="F39" s="66"/>
      <c r="G39" s="67" t="str">
        <f t="shared" ref="G39:G49" si="17">IF(F39,F39*C39,"")</f>
        <v/>
      </c>
      <c r="H39" s="212">
        <f t="shared" ref="H39:H46" si="18">IF(D39,1,IF(F39,1,""))</f>
        <v>1</v>
      </c>
      <c r="J39" s="219" t="str">
        <f>B39</f>
        <v>Kompaktkamera 1"-Sensor</v>
      </c>
      <c r="K39" s="63">
        <f>C39</f>
        <v>263</v>
      </c>
      <c r="L39" s="64"/>
      <c r="M39" s="65" t="str">
        <f t="shared" ref="M39:M49" si="19">IF(L39,K39*L39,"")</f>
        <v/>
      </c>
      <c r="N39" s="66"/>
      <c r="O39" s="67" t="str">
        <f t="shared" ref="O39:O49" si="20">IF(N39,N39*K39,"")</f>
        <v/>
      </c>
      <c r="P39" s="212" t="str">
        <f t="shared" ref="P39:P46" si="21">IF(L39,1,IF(N39,1,""))</f>
        <v/>
      </c>
    </row>
    <row r="40" spans="2:16" s="82" customFormat="1" outlineLevel="2" x14ac:dyDescent="0.35">
      <c r="B40" s="219" t="s">
        <v>333</v>
      </c>
      <c r="C40" s="63">
        <v>41</v>
      </c>
      <c r="D40" s="64"/>
      <c r="E40" s="65" t="str">
        <f t="shared" si="16"/>
        <v/>
      </c>
      <c r="F40" s="66"/>
      <c r="G40" s="67" t="str">
        <f t="shared" si="17"/>
        <v/>
      </c>
      <c r="H40" s="212" t="str">
        <f t="shared" si="18"/>
        <v/>
      </c>
      <c r="J40" s="219" t="str">
        <f t="shared" ref="J40:J48" si="22">B40</f>
        <v>Stativ Ultra Pod</v>
      </c>
      <c r="K40" s="63">
        <f t="shared" ref="K40:K48" si="23">C40</f>
        <v>41</v>
      </c>
      <c r="L40" s="64"/>
      <c r="M40" s="65" t="str">
        <f t="shared" si="19"/>
        <v/>
      </c>
      <c r="N40" s="66"/>
      <c r="O40" s="67" t="str">
        <f t="shared" si="20"/>
        <v/>
      </c>
      <c r="P40" s="212" t="str">
        <f t="shared" si="21"/>
        <v/>
      </c>
    </row>
    <row r="41" spans="2:16" s="82" customFormat="1" outlineLevel="2" x14ac:dyDescent="0.35">
      <c r="B41" s="219" t="s">
        <v>334</v>
      </c>
      <c r="C41" s="63">
        <v>49</v>
      </c>
      <c r="D41" s="64">
        <v>1</v>
      </c>
      <c r="E41" s="65">
        <f t="shared" si="16"/>
        <v>49</v>
      </c>
      <c r="F41" s="66"/>
      <c r="G41" s="67" t="str">
        <f t="shared" si="17"/>
        <v/>
      </c>
      <c r="H41" s="212">
        <f t="shared" si="18"/>
        <v>1</v>
      </c>
      <c r="J41" s="219" t="str">
        <f t="shared" si="22"/>
        <v>Kameratasche</v>
      </c>
      <c r="K41" s="63">
        <f t="shared" si="23"/>
        <v>49</v>
      </c>
      <c r="L41" s="64"/>
      <c r="M41" s="65" t="str">
        <f t="shared" si="19"/>
        <v/>
      </c>
      <c r="N41" s="66"/>
      <c r="O41" s="67" t="str">
        <f t="shared" si="20"/>
        <v/>
      </c>
      <c r="P41" s="212" t="str">
        <f t="shared" si="21"/>
        <v/>
      </c>
    </row>
    <row r="42" spans="2:16" s="82" customFormat="1" outlineLevel="2" x14ac:dyDescent="0.35">
      <c r="B42" s="219" t="s">
        <v>335</v>
      </c>
      <c r="C42" s="63">
        <v>31</v>
      </c>
      <c r="D42" s="64">
        <v>1</v>
      </c>
      <c r="E42" s="65">
        <f t="shared" si="16"/>
        <v>31</v>
      </c>
      <c r="F42" s="66"/>
      <c r="G42" s="67" t="str">
        <f t="shared" si="17"/>
        <v/>
      </c>
      <c r="H42" s="212">
        <f t="shared" si="18"/>
        <v>1</v>
      </c>
      <c r="J42" s="219" t="str">
        <f t="shared" si="22"/>
        <v>Kameraakku inkl. Dose</v>
      </c>
      <c r="K42" s="63">
        <f t="shared" si="23"/>
        <v>31</v>
      </c>
      <c r="L42" s="64"/>
      <c r="M42" s="65" t="str">
        <f t="shared" si="19"/>
        <v/>
      </c>
      <c r="N42" s="66"/>
      <c r="O42" s="67" t="str">
        <f t="shared" si="20"/>
        <v/>
      </c>
      <c r="P42" s="212" t="str">
        <f t="shared" si="21"/>
        <v/>
      </c>
    </row>
    <row r="43" spans="2:16" s="82" customFormat="1" outlineLevel="2" x14ac:dyDescent="0.35">
      <c r="B43" s="219" t="s">
        <v>20</v>
      </c>
      <c r="C43" s="63">
        <v>2</v>
      </c>
      <c r="D43" s="64"/>
      <c r="E43" s="65" t="str">
        <f t="shared" si="16"/>
        <v/>
      </c>
      <c r="F43" s="66"/>
      <c r="G43" s="67" t="str">
        <f t="shared" si="17"/>
        <v/>
      </c>
      <c r="H43" s="212" t="str">
        <f t="shared" si="18"/>
        <v/>
      </c>
      <c r="J43" s="219" t="str">
        <f t="shared" si="22"/>
        <v>Brillenputztuch</v>
      </c>
      <c r="K43" s="63">
        <f t="shared" si="23"/>
        <v>2</v>
      </c>
      <c r="L43" s="64"/>
      <c r="M43" s="65" t="str">
        <f t="shared" si="19"/>
        <v/>
      </c>
      <c r="N43" s="66"/>
      <c r="O43" s="67" t="str">
        <f t="shared" si="20"/>
        <v/>
      </c>
      <c r="P43" s="212" t="str">
        <f t="shared" si="21"/>
        <v/>
      </c>
    </row>
    <row r="44" spans="2:16" s="82" customFormat="1" outlineLevel="2" x14ac:dyDescent="0.35">
      <c r="B44" s="219" t="s">
        <v>336</v>
      </c>
      <c r="C44" s="63">
        <v>4</v>
      </c>
      <c r="D44" s="64">
        <v>1</v>
      </c>
      <c r="E44" s="65">
        <f t="shared" si="16"/>
        <v>4</v>
      </c>
      <c r="F44" s="66"/>
      <c r="G44" s="67" t="str">
        <f t="shared" si="17"/>
        <v/>
      </c>
      <c r="H44" s="212">
        <f t="shared" si="18"/>
        <v>1</v>
      </c>
      <c r="J44" s="219" t="str">
        <f t="shared" si="22"/>
        <v>SD-Karte mit Dose</v>
      </c>
      <c r="K44" s="63">
        <f t="shared" si="23"/>
        <v>4</v>
      </c>
      <c r="L44" s="64"/>
      <c r="M44" s="65" t="str">
        <f t="shared" si="19"/>
        <v/>
      </c>
      <c r="N44" s="66"/>
      <c r="O44" s="67" t="str">
        <f t="shared" si="20"/>
        <v/>
      </c>
      <c r="P44" s="212" t="str">
        <f t="shared" si="21"/>
        <v/>
      </c>
    </row>
    <row r="45" spans="2:16" s="82" customFormat="1" outlineLevel="2" x14ac:dyDescent="0.35">
      <c r="B45" s="219" t="s">
        <v>370</v>
      </c>
      <c r="C45" s="63">
        <v>131</v>
      </c>
      <c r="D45" s="64"/>
      <c r="E45" s="65" t="str">
        <f t="shared" si="16"/>
        <v/>
      </c>
      <c r="F45" s="66"/>
      <c r="G45" s="67" t="str">
        <f t="shared" si="17"/>
        <v/>
      </c>
      <c r="H45" s="212" t="str">
        <f t="shared" si="18"/>
        <v/>
      </c>
      <c r="J45" s="219" t="str">
        <f t="shared" si="22"/>
        <v>GPS-Gerät</v>
      </c>
      <c r="K45" s="63">
        <f t="shared" si="23"/>
        <v>131</v>
      </c>
      <c r="L45" s="64"/>
      <c r="M45" s="65" t="str">
        <f t="shared" si="19"/>
        <v/>
      </c>
      <c r="N45" s="66"/>
      <c r="O45" s="67" t="str">
        <f t="shared" si="20"/>
        <v/>
      </c>
      <c r="P45" s="212" t="str">
        <f t="shared" si="21"/>
        <v/>
      </c>
    </row>
    <row r="46" spans="2:16" s="82" customFormat="1" outlineLevel="2" x14ac:dyDescent="0.35">
      <c r="B46" s="62" t="s">
        <v>274</v>
      </c>
      <c r="C46" s="63">
        <v>61</v>
      </c>
      <c r="D46" s="64"/>
      <c r="E46" s="65" t="str">
        <f t="shared" si="16"/>
        <v/>
      </c>
      <c r="F46" s="66">
        <v>1</v>
      </c>
      <c r="G46" s="67">
        <f t="shared" si="17"/>
        <v>61</v>
      </c>
      <c r="H46" s="212">
        <f t="shared" si="18"/>
        <v>1</v>
      </c>
      <c r="J46" s="62" t="str">
        <f t="shared" si="22"/>
        <v>Funktionsuhr</v>
      </c>
      <c r="K46" s="63">
        <f t="shared" si="23"/>
        <v>61</v>
      </c>
      <c r="L46" s="64"/>
      <c r="M46" s="65" t="str">
        <f t="shared" si="19"/>
        <v/>
      </c>
      <c r="N46" s="66">
        <v>1</v>
      </c>
      <c r="O46" s="67">
        <f t="shared" si="20"/>
        <v>61</v>
      </c>
      <c r="P46" s="212">
        <f t="shared" si="21"/>
        <v>1</v>
      </c>
    </row>
    <row r="47" spans="2:16" s="82" customFormat="1" outlineLevel="2" x14ac:dyDescent="0.35">
      <c r="B47" s="62" t="s">
        <v>337</v>
      </c>
      <c r="C47" s="63">
        <v>28</v>
      </c>
      <c r="D47" s="64">
        <v>1</v>
      </c>
      <c r="E47" s="65">
        <f t="shared" si="16"/>
        <v>28</v>
      </c>
      <c r="F47" s="66"/>
      <c r="G47" s="67" t="str">
        <f t="shared" si="17"/>
        <v/>
      </c>
      <c r="H47" s="212"/>
      <c r="J47" s="62" t="str">
        <f t="shared" si="22"/>
        <v>Stirnlampe</v>
      </c>
      <c r="K47" s="63">
        <f t="shared" si="23"/>
        <v>28</v>
      </c>
      <c r="L47" s="64">
        <v>1</v>
      </c>
      <c r="M47" s="65">
        <f t="shared" si="19"/>
        <v>28</v>
      </c>
      <c r="N47" s="66"/>
      <c r="O47" s="67" t="str">
        <f t="shared" si="20"/>
        <v/>
      </c>
      <c r="P47" s="212"/>
    </row>
    <row r="48" spans="2:16" s="82" customFormat="1" outlineLevel="2" x14ac:dyDescent="0.35">
      <c r="B48" s="219" t="s">
        <v>272</v>
      </c>
      <c r="C48" s="63">
        <v>181</v>
      </c>
      <c r="D48" s="64"/>
      <c r="E48" s="65" t="str">
        <f t="shared" si="16"/>
        <v/>
      </c>
      <c r="F48" s="66"/>
      <c r="G48" s="67" t="str">
        <f t="shared" si="17"/>
        <v/>
      </c>
      <c r="H48" s="212" t="str">
        <f>IF(D48,1,IF(F48,1,""))</f>
        <v/>
      </c>
      <c r="J48" s="219" t="str">
        <f t="shared" si="22"/>
        <v>10000 mAh Powerbank</v>
      </c>
      <c r="K48" s="63">
        <f t="shared" si="23"/>
        <v>181</v>
      </c>
      <c r="L48" s="64"/>
      <c r="M48" s="65" t="str">
        <f t="shared" si="19"/>
        <v/>
      </c>
      <c r="N48" s="66"/>
      <c r="O48" s="67" t="str">
        <f t="shared" si="20"/>
        <v/>
      </c>
      <c r="P48" s="212" t="str">
        <f>IF(L48,1,IF(N48,1,""))</f>
        <v/>
      </c>
    </row>
    <row r="49" spans="2:16" s="82" customFormat="1" outlineLevel="2" x14ac:dyDescent="0.35">
      <c r="B49" s="62" t="s">
        <v>364</v>
      </c>
      <c r="C49" s="63">
        <v>137</v>
      </c>
      <c r="D49" s="64">
        <v>1</v>
      </c>
      <c r="E49" s="65">
        <f t="shared" si="16"/>
        <v>137</v>
      </c>
      <c r="F49" s="66"/>
      <c r="G49" s="67" t="str">
        <f t="shared" si="17"/>
        <v/>
      </c>
      <c r="H49" s="212">
        <f>IF(D49,1,IF(F49,1,""))</f>
        <v>1</v>
      </c>
      <c r="J49" s="62" t="s">
        <v>364</v>
      </c>
      <c r="K49" s="63">
        <v>137</v>
      </c>
      <c r="L49" s="64">
        <v>1</v>
      </c>
      <c r="M49" s="65">
        <f t="shared" si="19"/>
        <v>137</v>
      </c>
      <c r="N49" s="66"/>
      <c r="O49" s="67" t="str">
        <f t="shared" si="20"/>
        <v/>
      </c>
      <c r="P49" s="212">
        <f>IF(L49,1,IF(N49,1,""))</f>
        <v>1</v>
      </c>
    </row>
    <row r="50" spans="2:16" s="134" customFormat="1" ht="13.15" outlineLevel="1" x14ac:dyDescent="0.4">
      <c r="B50" s="196" t="s">
        <v>17</v>
      </c>
      <c r="C50" s="155"/>
      <c r="D50" s="148" t="s">
        <v>85</v>
      </c>
      <c r="E50" s="149">
        <f>SUBTOTAL(9,E51:E58)</f>
        <v>460</v>
      </c>
      <c r="F50" s="156" t="s">
        <v>85</v>
      </c>
      <c r="G50" s="150">
        <f>SUBTOTAL(9,G51:G58)</f>
        <v>0</v>
      </c>
      <c r="H50" s="213">
        <f>E50+G50</f>
        <v>460</v>
      </c>
      <c r="J50" s="196" t="s">
        <v>17</v>
      </c>
      <c r="K50" s="155"/>
      <c r="L50" s="148" t="s">
        <v>85</v>
      </c>
      <c r="M50" s="149">
        <f>SUBTOTAL(9,M51:M58)</f>
        <v>196</v>
      </c>
      <c r="N50" s="156" t="s">
        <v>85</v>
      </c>
      <c r="O50" s="150">
        <f>SUBTOTAL(9,O51:O58)</f>
        <v>0</v>
      </c>
      <c r="P50" s="213">
        <f>M50+O50</f>
        <v>196</v>
      </c>
    </row>
    <row r="51" spans="2:16" s="82" customFormat="1" outlineLevel="2" x14ac:dyDescent="0.35">
      <c r="B51" s="70" t="s">
        <v>89</v>
      </c>
      <c r="C51" s="71">
        <v>11</v>
      </c>
      <c r="D51" s="72">
        <v>1</v>
      </c>
      <c r="E51" s="73">
        <f t="shared" ref="E51:E58" si="24">IF(D51,C51*D51,"")</f>
        <v>11</v>
      </c>
      <c r="F51" s="74"/>
      <c r="G51" s="75" t="str">
        <f t="shared" ref="G51:G56" si="25">IF(F51,F51*C51,"")</f>
        <v/>
      </c>
      <c r="H51" s="214">
        <f t="shared" ref="H51:H58" si="26">IF(D51,1,IF(F51,1,""))</f>
        <v>1</v>
      </c>
      <c r="J51" s="70" t="s">
        <v>89</v>
      </c>
      <c r="K51" s="71">
        <v>11</v>
      </c>
      <c r="L51" s="72">
        <v>1</v>
      </c>
      <c r="M51" s="73">
        <f t="shared" ref="M51:M58" si="27">IF(L51,K51*L51,"")</f>
        <v>11</v>
      </c>
      <c r="N51" s="74"/>
      <c r="O51" s="75" t="str">
        <f t="shared" ref="O51:O56" si="28">IF(N51,N51*K51,"")</f>
        <v/>
      </c>
      <c r="P51" s="214">
        <f t="shared" ref="P51:P53" si="29">IF(L51,1,IF(N51,1,""))</f>
        <v>1</v>
      </c>
    </row>
    <row r="52" spans="2:16" s="82" customFormat="1" outlineLevel="2" x14ac:dyDescent="0.35">
      <c r="B52" s="220" t="s">
        <v>339</v>
      </c>
      <c r="C52" s="71">
        <v>9</v>
      </c>
      <c r="D52" s="72">
        <v>1</v>
      </c>
      <c r="E52" s="73">
        <f t="shared" si="24"/>
        <v>9</v>
      </c>
      <c r="F52" s="74"/>
      <c r="G52" s="75" t="str">
        <f t="shared" si="25"/>
        <v/>
      </c>
      <c r="H52" s="214">
        <f t="shared" si="26"/>
        <v>1</v>
      </c>
      <c r="J52" s="220" t="str">
        <f>B52</f>
        <v>Feuerzeug BIC Mini</v>
      </c>
      <c r="K52" s="71">
        <f>C52</f>
        <v>9</v>
      </c>
      <c r="L52" s="72"/>
      <c r="M52" s="73" t="str">
        <f t="shared" si="27"/>
        <v/>
      </c>
      <c r="N52" s="74"/>
      <c r="O52" s="75" t="str">
        <f t="shared" si="28"/>
        <v/>
      </c>
      <c r="P52" s="214" t="str">
        <f t="shared" si="29"/>
        <v/>
      </c>
    </row>
    <row r="53" spans="2:16" s="82" customFormat="1" outlineLevel="2" x14ac:dyDescent="0.35">
      <c r="B53" s="220" t="s">
        <v>252</v>
      </c>
      <c r="C53" s="71">
        <v>170</v>
      </c>
      <c r="D53" s="72">
        <v>1</v>
      </c>
      <c r="E53" s="73">
        <f t="shared" si="24"/>
        <v>170</v>
      </c>
      <c r="F53" s="74"/>
      <c r="G53" s="75" t="str">
        <f t="shared" si="25"/>
        <v/>
      </c>
      <c r="H53" s="214">
        <f t="shared" si="26"/>
        <v>1</v>
      </c>
      <c r="J53" s="220" t="str">
        <f t="shared" ref="J53:J58" si="30">B53</f>
        <v>Gaskocher</v>
      </c>
      <c r="K53" s="71">
        <f t="shared" ref="K53:K58" si="31">C53</f>
        <v>170</v>
      </c>
      <c r="L53" s="72"/>
      <c r="M53" s="73" t="str">
        <f t="shared" si="27"/>
        <v/>
      </c>
      <c r="N53" s="74"/>
      <c r="O53" s="75" t="str">
        <f t="shared" si="28"/>
        <v/>
      </c>
      <c r="P53" s="214" t="str">
        <f t="shared" si="29"/>
        <v/>
      </c>
    </row>
    <row r="54" spans="2:16" s="82" customFormat="1" outlineLevel="2" x14ac:dyDescent="0.35">
      <c r="B54" s="220" t="s">
        <v>257</v>
      </c>
      <c r="C54" s="71">
        <v>38</v>
      </c>
      <c r="D54" s="72"/>
      <c r="E54" s="73" t="str">
        <f t="shared" si="24"/>
        <v/>
      </c>
      <c r="F54" s="74"/>
      <c r="G54" s="75" t="str">
        <f t="shared" si="25"/>
        <v/>
      </c>
      <c r="H54" s="214"/>
      <c r="J54" s="220" t="str">
        <f t="shared" si="30"/>
        <v>Dosenkocher inkl. Topfständer</v>
      </c>
      <c r="K54" s="71">
        <f t="shared" si="31"/>
        <v>38</v>
      </c>
      <c r="L54" s="72"/>
      <c r="M54" s="73" t="str">
        <f t="shared" si="27"/>
        <v/>
      </c>
      <c r="N54" s="74"/>
      <c r="O54" s="75" t="str">
        <f t="shared" si="28"/>
        <v/>
      </c>
      <c r="P54" s="214"/>
    </row>
    <row r="55" spans="2:16" s="82" customFormat="1" outlineLevel="2" x14ac:dyDescent="0.35">
      <c r="B55" s="220" t="s">
        <v>367</v>
      </c>
      <c r="C55" s="71">
        <v>160</v>
      </c>
      <c r="D55" s="72">
        <v>1</v>
      </c>
      <c r="E55" s="73">
        <f t="shared" si="24"/>
        <v>160</v>
      </c>
      <c r="F55" s="74"/>
      <c r="G55" s="75" t="str">
        <f t="shared" si="25"/>
        <v/>
      </c>
      <c r="H55" s="214">
        <f t="shared" si="26"/>
        <v>1</v>
      </c>
      <c r="J55" s="220" t="str">
        <f t="shared" si="30"/>
        <v>Titan-Topf 1100ml</v>
      </c>
      <c r="K55" s="71">
        <f t="shared" si="31"/>
        <v>160</v>
      </c>
      <c r="L55" s="72"/>
      <c r="M55" s="73" t="str">
        <f t="shared" si="27"/>
        <v/>
      </c>
      <c r="N55" s="74"/>
      <c r="O55" s="75" t="str">
        <f t="shared" si="28"/>
        <v/>
      </c>
      <c r="P55" s="214" t="str">
        <f t="shared" ref="P55" si="32">IF(L55,1,IF(N55,1,""))</f>
        <v/>
      </c>
    </row>
    <row r="56" spans="2:16" s="82" customFormat="1" outlineLevel="2" x14ac:dyDescent="0.35">
      <c r="B56" s="220" t="s">
        <v>371</v>
      </c>
      <c r="C56" s="71">
        <v>36</v>
      </c>
      <c r="D56" s="72"/>
      <c r="E56" s="73" t="str">
        <f t="shared" si="24"/>
        <v/>
      </c>
      <c r="F56" s="74"/>
      <c r="G56" s="75" t="str">
        <f t="shared" si="25"/>
        <v/>
      </c>
      <c r="H56" s="214" t="str">
        <f>IF(D56,1,IF(F56,1,""))</f>
        <v/>
      </c>
      <c r="J56" s="220" t="str">
        <f t="shared" si="30"/>
        <v>Faltflasche 2l</v>
      </c>
      <c r="K56" s="71">
        <f t="shared" si="31"/>
        <v>36</v>
      </c>
      <c r="L56" s="72">
        <v>1</v>
      </c>
      <c r="M56" s="73">
        <f t="shared" si="27"/>
        <v>36</v>
      </c>
      <c r="N56" s="74"/>
      <c r="O56" s="75" t="str">
        <f t="shared" si="28"/>
        <v/>
      </c>
      <c r="P56" s="214">
        <f>IF(L56,1,IF(N56,1,""))</f>
        <v>1</v>
      </c>
    </row>
    <row r="57" spans="2:16" s="82" customFormat="1" outlineLevel="2" x14ac:dyDescent="0.35">
      <c r="B57" s="220" t="s">
        <v>362</v>
      </c>
      <c r="C57" s="71">
        <v>39</v>
      </c>
      <c r="D57" s="72"/>
      <c r="E57" s="73" t="str">
        <f t="shared" ref="E57" si="33">IF(D57,C57*D57,"")</f>
        <v/>
      </c>
      <c r="F57" s="74"/>
      <c r="G57" s="75" t="str">
        <f t="shared" ref="G57" si="34">IF(F57,F57*C57,"")</f>
        <v/>
      </c>
      <c r="H57" s="214" t="str">
        <f>IF(D57,1,IF(F57,1,""))</f>
        <v/>
      </c>
      <c r="J57" s="220" t="str">
        <f t="shared" si="30"/>
        <v>Wasserfilter</v>
      </c>
      <c r="K57" s="71">
        <f t="shared" si="31"/>
        <v>39</v>
      </c>
      <c r="L57" s="72">
        <v>1</v>
      </c>
      <c r="M57" s="73">
        <f t="shared" ref="M57" si="35">IF(L57,K57*L57,"")</f>
        <v>39</v>
      </c>
      <c r="N57" s="74"/>
      <c r="O57" s="75" t="str">
        <f t="shared" ref="O57" si="36">IF(N57,N57*K57,"")</f>
        <v/>
      </c>
      <c r="P57" s="214">
        <f>IF(L57,1,IF(N57,1,""))</f>
        <v>1</v>
      </c>
    </row>
    <row r="58" spans="2:16" s="82" customFormat="1" outlineLevel="2" x14ac:dyDescent="0.35">
      <c r="B58" s="70" t="s">
        <v>372</v>
      </c>
      <c r="C58" s="71">
        <v>110</v>
      </c>
      <c r="D58" s="72">
        <v>1</v>
      </c>
      <c r="E58" s="73">
        <f t="shared" si="24"/>
        <v>110</v>
      </c>
      <c r="F58" s="74"/>
      <c r="G58" s="75" t="str">
        <f>IF(F58,F58*C58,"")</f>
        <v/>
      </c>
      <c r="H58" s="214">
        <f t="shared" si="26"/>
        <v>1</v>
      </c>
      <c r="J58" s="70" t="str">
        <f t="shared" si="30"/>
        <v>2l Trinksysem</v>
      </c>
      <c r="K58" s="71">
        <f t="shared" si="31"/>
        <v>110</v>
      </c>
      <c r="L58" s="72">
        <v>1</v>
      </c>
      <c r="M58" s="73">
        <f t="shared" si="27"/>
        <v>110</v>
      </c>
      <c r="N58" s="74"/>
      <c r="O58" s="75" t="str">
        <f>IF(N58,N58*K58,"")</f>
        <v/>
      </c>
      <c r="P58" s="214">
        <f t="shared" ref="P58" si="37">IF(L58,1,IF(N58,1,""))</f>
        <v>1</v>
      </c>
    </row>
    <row r="59" spans="2:16" s="134" customFormat="1" ht="13.15" outlineLevel="1" x14ac:dyDescent="0.4">
      <c r="B59" s="195" t="s">
        <v>0</v>
      </c>
      <c r="C59" s="139"/>
      <c r="D59" s="140" t="s">
        <v>85</v>
      </c>
      <c r="E59" s="141">
        <f>SUBTOTAL(9,E60:E65)</f>
        <v>1261</v>
      </c>
      <c r="F59" s="140" t="s">
        <v>85</v>
      </c>
      <c r="G59" s="142">
        <f>SUBTOTAL(9,G60:G65)</f>
        <v>0</v>
      </c>
      <c r="H59" s="211">
        <f>E59+G59</f>
        <v>1261</v>
      </c>
      <c r="J59" s="195" t="s">
        <v>0</v>
      </c>
      <c r="K59" s="139"/>
      <c r="L59" s="140" t="s">
        <v>85</v>
      </c>
      <c r="M59" s="141">
        <f>SUBTOTAL(9,M60:M65)</f>
        <v>1102</v>
      </c>
      <c r="N59" s="140" t="s">
        <v>85</v>
      </c>
      <c r="O59" s="142">
        <f>SUBTOTAL(9,O60:O65)</f>
        <v>0</v>
      </c>
      <c r="P59" s="211">
        <f>M59+O59</f>
        <v>1102</v>
      </c>
    </row>
    <row r="60" spans="2:16" s="82" customFormat="1" outlineLevel="2" x14ac:dyDescent="0.35">
      <c r="B60" s="62" t="s">
        <v>8</v>
      </c>
      <c r="C60" s="63">
        <v>6</v>
      </c>
      <c r="D60" s="64">
        <v>2</v>
      </c>
      <c r="E60" s="65">
        <f>IF(D60,C60*D60,"")</f>
        <v>12</v>
      </c>
      <c r="F60" s="66"/>
      <c r="G60" s="67" t="str">
        <f>IF(F60,F60*C60,"")</f>
        <v/>
      </c>
      <c r="H60" s="212">
        <f>IF(D60,1,IF(F60,1,""))</f>
        <v>1</v>
      </c>
      <c r="J60" s="62" t="s">
        <v>8</v>
      </c>
      <c r="K60" s="63">
        <v>6</v>
      </c>
      <c r="L60" s="64">
        <v>2</v>
      </c>
      <c r="M60" s="65">
        <f>IF(L60,K60*L60,"")</f>
        <v>12</v>
      </c>
      <c r="N60" s="66"/>
      <c r="O60" s="67" t="str">
        <f>IF(N60,N60*K60,"")</f>
        <v/>
      </c>
      <c r="P60" s="212">
        <f>IF(L60,1,IF(N60,1,""))</f>
        <v>1</v>
      </c>
    </row>
    <row r="61" spans="2:16" s="82" customFormat="1" outlineLevel="2" x14ac:dyDescent="0.35">
      <c r="B61" s="62" t="s">
        <v>340</v>
      </c>
      <c r="C61" s="63">
        <v>30</v>
      </c>
      <c r="D61" s="64"/>
      <c r="E61" s="65" t="str">
        <f t="shared" ref="E61" si="38">IF(D61,C61*D61,"")</f>
        <v/>
      </c>
      <c r="F61" s="66"/>
      <c r="G61" s="67" t="str">
        <f t="shared" ref="G61" si="39">IF(F61,F61*C61,"")</f>
        <v/>
      </c>
      <c r="H61" s="212" t="str">
        <f t="shared" ref="H61" si="40">IF(D61,1,IF(F61,1,""))</f>
        <v/>
      </c>
      <c r="J61" s="62" t="s">
        <v>340</v>
      </c>
      <c r="K61" s="63">
        <v>30</v>
      </c>
      <c r="L61" s="64"/>
      <c r="M61" s="65" t="str">
        <f t="shared" ref="M61" si="41">IF(L61,K61*L61,"")</f>
        <v/>
      </c>
      <c r="N61" s="66"/>
      <c r="O61" s="67" t="str">
        <f t="shared" ref="O61" si="42">IF(N61,N61*K61,"")</f>
        <v/>
      </c>
      <c r="P61" s="212" t="str">
        <f t="shared" ref="P61" si="43">IF(L61,1,IF(N61,1,""))</f>
        <v/>
      </c>
    </row>
    <row r="62" spans="2:16" s="82" customFormat="1" outlineLevel="2" x14ac:dyDescent="0.35">
      <c r="B62" s="62" t="s">
        <v>259</v>
      </c>
      <c r="C62" s="63">
        <v>20</v>
      </c>
      <c r="D62" s="64"/>
      <c r="E62" s="65" t="str">
        <f>IF(D62,C62*D62,"")</f>
        <v/>
      </c>
      <c r="F62" s="66"/>
      <c r="G62" s="67" t="str">
        <f>IF(F62,F62*C62,"")</f>
        <v/>
      </c>
      <c r="H62" s="212" t="str">
        <f>IF(D62,1,IF(F62,1,""))</f>
        <v/>
      </c>
      <c r="J62" s="62" t="s">
        <v>259</v>
      </c>
      <c r="K62" s="63">
        <v>20</v>
      </c>
      <c r="L62" s="64">
        <v>1</v>
      </c>
      <c r="M62" s="65">
        <f>IF(L62,K62*L62,"")</f>
        <v>20</v>
      </c>
      <c r="N62" s="66"/>
      <c r="O62" s="67" t="str">
        <f>IF(N62,N62*K62,"")</f>
        <v/>
      </c>
      <c r="P62" s="212">
        <f>IF(L62,1,IF(N62,1,""))</f>
        <v>1</v>
      </c>
    </row>
    <row r="63" spans="2:16" s="82" customFormat="1" outlineLevel="2" x14ac:dyDescent="0.35">
      <c r="B63" s="62" t="s">
        <v>341</v>
      </c>
      <c r="C63" s="63">
        <v>149</v>
      </c>
      <c r="D63" s="64">
        <v>1</v>
      </c>
      <c r="E63" s="65">
        <f>IF(D63,C63*D63,"")</f>
        <v>149</v>
      </c>
      <c r="F63" s="66"/>
      <c r="G63" s="67" t="str">
        <f>IF(F63,F63*C63,"")</f>
        <v/>
      </c>
      <c r="H63" s="212">
        <f>IF(D63,1,IF(F63,1,""))</f>
        <v>1</v>
      </c>
      <c r="J63" s="62" t="s">
        <v>341</v>
      </c>
      <c r="K63" s="63">
        <v>149</v>
      </c>
      <c r="L63" s="64"/>
      <c r="M63" s="65" t="str">
        <f>IF(L63,K63*L63,"")</f>
        <v/>
      </c>
      <c r="N63" s="66"/>
      <c r="O63" s="67" t="str">
        <f>IF(N63,N63*K63,"")</f>
        <v/>
      </c>
      <c r="P63" s="212" t="str">
        <f>IF(L63,1,IF(N63,1,""))</f>
        <v/>
      </c>
    </row>
    <row r="64" spans="2:16" s="82" customFormat="1" outlineLevel="2" x14ac:dyDescent="0.35">
      <c r="B64" s="62" t="s">
        <v>342</v>
      </c>
      <c r="C64" s="63">
        <v>1100</v>
      </c>
      <c r="D64" s="64">
        <v>1</v>
      </c>
      <c r="E64" s="65">
        <f>IF(D64,C64*D64,"")</f>
        <v>1100</v>
      </c>
      <c r="F64" s="66"/>
      <c r="G64" s="67" t="str">
        <f>IF(F64,F64*C64,"")</f>
        <v/>
      </c>
      <c r="H64" s="212">
        <f>IF(D64,1,IF(F64,1,""))</f>
        <v>1</v>
      </c>
      <c r="J64" s="62" t="s">
        <v>366</v>
      </c>
      <c r="K64" s="63">
        <v>1070</v>
      </c>
      <c r="L64" s="64">
        <v>1</v>
      </c>
      <c r="M64" s="65">
        <f>IF(L64,K64*L64,"")</f>
        <v>1070</v>
      </c>
      <c r="N64" s="66"/>
      <c r="O64" s="67" t="str">
        <f>IF(N64,N64*K64,"")</f>
        <v/>
      </c>
      <c r="P64" s="212">
        <f>IF(L64,1,IF(N64,1,""))</f>
        <v>1</v>
      </c>
    </row>
    <row r="65" spans="2:16" s="82" customFormat="1" outlineLevel="2" x14ac:dyDescent="0.35">
      <c r="B65" s="62" t="s">
        <v>67</v>
      </c>
      <c r="C65" s="63">
        <v>200</v>
      </c>
      <c r="D65" s="64"/>
      <c r="E65" s="65" t="str">
        <f>IF(D65,C65*D65,"")</f>
        <v/>
      </c>
      <c r="F65" s="66"/>
      <c r="G65" s="67" t="str">
        <f>IF(F65,F65*C65,"")</f>
        <v/>
      </c>
      <c r="H65" s="212" t="str">
        <f>IF(D65,1,IF(F65,1,""))</f>
        <v/>
      </c>
      <c r="J65" s="62" t="s">
        <v>67</v>
      </c>
      <c r="K65" s="63">
        <v>200</v>
      </c>
      <c r="L65" s="64"/>
      <c r="M65" s="65" t="str">
        <f>IF(L65,K65*L65,"")</f>
        <v/>
      </c>
      <c r="N65" s="66"/>
      <c r="O65" s="67" t="str">
        <f>IF(N65,N65*K65,"")</f>
        <v/>
      </c>
      <c r="P65" s="212" t="str">
        <f>IF(L65,1,IF(N65,1,""))</f>
        <v/>
      </c>
    </row>
    <row r="66" spans="2:16" s="134" customFormat="1" ht="13.15" outlineLevel="1" x14ac:dyDescent="0.4">
      <c r="B66" s="196" t="s">
        <v>9</v>
      </c>
      <c r="C66" s="155"/>
      <c r="D66" s="148" t="s">
        <v>85</v>
      </c>
      <c r="E66" s="149">
        <f>SUBTOTAL(9,E67:E74)</f>
        <v>4388</v>
      </c>
      <c r="F66" s="156" t="s">
        <v>85</v>
      </c>
      <c r="G66" s="150">
        <f>SUBTOTAL(9,G67:G74)</f>
        <v>0</v>
      </c>
      <c r="H66" s="213">
        <f>E66+G66</f>
        <v>4388</v>
      </c>
      <c r="J66" s="196" t="s">
        <v>9</v>
      </c>
      <c r="K66" s="155"/>
      <c r="L66" s="148" t="s">
        <v>85</v>
      </c>
      <c r="M66" s="149">
        <f>SUBTOTAL(9,M67:M74)</f>
        <v>1398</v>
      </c>
      <c r="N66" s="156" t="s">
        <v>85</v>
      </c>
      <c r="O66" s="150">
        <f>SUBTOTAL(9,O67:O74)</f>
        <v>0</v>
      </c>
      <c r="P66" s="213">
        <f>M66+O66</f>
        <v>1398</v>
      </c>
    </row>
    <row r="67" spans="2:16" s="82" customFormat="1" outlineLevel="2" x14ac:dyDescent="0.35">
      <c r="B67" s="70" t="s">
        <v>343</v>
      </c>
      <c r="C67" s="71">
        <v>108</v>
      </c>
      <c r="D67" s="72">
        <v>1</v>
      </c>
      <c r="E67" s="73">
        <f t="shared" ref="E67:E73" si="44">IF(D67,C67*D67,"")</f>
        <v>108</v>
      </c>
      <c r="F67" s="74"/>
      <c r="G67" s="75" t="str">
        <f>IF(F67,F67*C67,"")</f>
        <v/>
      </c>
      <c r="H67" s="214">
        <f t="shared" ref="H67:H73" si="45">IF(D67,1,IF(F67,1,""))</f>
        <v>1</v>
      </c>
      <c r="J67" s="70" t="s">
        <v>343</v>
      </c>
      <c r="K67" s="71">
        <v>108</v>
      </c>
      <c r="L67" s="72">
        <v>1</v>
      </c>
      <c r="M67" s="73">
        <f t="shared" ref="M67:M73" si="46">IF(L67,K67*L67,"")</f>
        <v>108</v>
      </c>
      <c r="N67" s="74"/>
      <c r="O67" s="75" t="str">
        <f>IF(N67,N67*K67,"")</f>
        <v/>
      </c>
      <c r="P67" s="214">
        <f t="shared" ref="P67:P73" si="47">IF(L67,1,IF(N67,1,""))</f>
        <v>1</v>
      </c>
    </row>
    <row r="68" spans="2:16" s="82" customFormat="1" outlineLevel="2" x14ac:dyDescent="0.35">
      <c r="B68" s="70" t="s">
        <v>344</v>
      </c>
      <c r="C68" s="71">
        <v>181</v>
      </c>
      <c r="D68" s="72"/>
      <c r="E68" s="73" t="str">
        <f t="shared" si="44"/>
        <v/>
      </c>
      <c r="F68" s="74"/>
      <c r="G68" s="75" t="str">
        <f>IF(F68,F68*C68,"")</f>
        <v/>
      </c>
      <c r="H68" s="214" t="str">
        <f t="shared" si="45"/>
        <v/>
      </c>
      <c r="J68" s="70" t="s">
        <v>344</v>
      </c>
      <c r="K68" s="71">
        <v>181</v>
      </c>
      <c r="L68" s="72"/>
      <c r="M68" s="73" t="str">
        <f t="shared" si="46"/>
        <v/>
      </c>
      <c r="N68" s="74"/>
      <c r="O68" s="75" t="str">
        <f>IF(N68,N68*K68,"")</f>
        <v/>
      </c>
      <c r="P68" s="214" t="str">
        <f t="shared" si="47"/>
        <v/>
      </c>
    </row>
    <row r="69" spans="2:16" s="82" customFormat="1" outlineLevel="2" x14ac:dyDescent="0.35">
      <c r="B69" s="70" t="s">
        <v>345</v>
      </c>
      <c r="C69" s="71">
        <v>350</v>
      </c>
      <c r="D69" s="72">
        <v>1</v>
      </c>
      <c r="E69" s="73">
        <f t="shared" si="44"/>
        <v>350</v>
      </c>
      <c r="F69" s="74"/>
      <c r="G69" s="75" t="str">
        <f t="shared" ref="G69:G73" si="48">IF(F69,F69*C69,"")</f>
        <v/>
      </c>
      <c r="H69" s="214">
        <f t="shared" si="45"/>
        <v>1</v>
      </c>
      <c r="J69" s="70" t="s">
        <v>363</v>
      </c>
      <c r="K69" s="71">
        <v>340</v>
      </c>
      <c r="L69" s="72">
        <v>1</v>
      </c>
      <c r="M69" s="73">
        <f t="shared" si="46"/>
        <v>340</v>
      </c>
      <c r="N69" s="74"/>
      <c r="O69" s="75" t="str">
        <f t="shared" ref="O69:O73" si="49">IF(N69,N69*K69,"")</f>
        <v/>
      </c>
      <c r="P69" s="214">
        <f t="shared" si="47"/>
        <v>1</v>
      </c>
    </row>
    <row r="70" spans="2:16" s="82" customFormat="1" outlineLevel="2" x14ac:dyDescent="0.35">
      <c r="B70" s="70" t="s">
        <v>270</v>
      </c>
      <c r="C70" s="71">
        <v>121</v>
      </c>
      <c r="D70" s="72"/>
      <c r="E70" s="73" t="str">
        <f t="shared" si="44"/>
        <v/>
      </c>
      <c r="F70" s="74"/>
      <c r="G70" s="75" t="str">
        <f t="shared" si="48"/>
        <v/>
      </c>
      <c r="H70" s="214" t="str">
        <f t="shared" si="45"/>
        <v/>
      </c>
      <c r="J70" s="70" t="s">
        <v>270</v>
      </c>
      <c r="K70" s="71">
        <v>121</v>
      </c>
      <c r="L70" s="72"/>
      <c r="M70" s="73" t="str">
        <f t="shared" si="46"/>
        <v/>
      </c>
      <c r="N70" s="74"/>
      <c r="O70" s="75" t="str">
        <f t="shared" si="49"/>
        <v/>
      </c>
      <c r="P70" s="214" t="str">
        <f t="shared" si="47"/>
        <v/>
      </c>
    </row>
    <row r="71" spans="2:16" s="82" customFormat="1" outlineLevel="2" x14ac:dyDescent="0.35">
      <c r="B71" s="70" t="s">
        <v>346</v>
      </c>
      <c r="C71" s="71">
        <v>590</v>
      </c>
      <c r="D71" s="72"/>
      <c r="E71" s="73" t="str">
        <f t="shared" si="44"/>
        <v/>
      </c>
      <c r="F71" s="74"/>
      <c r="G71" s="75" t="str">
        <f t="shared" si="48"/>
        <v/>
      </c>
      <c r="H71" s="214" t="str">
        <f t="shared" si="45"/>
        <v/>
      </c>
      <c r="J71" s="70" t="s">
        <v>346</v>
      </c>
      <c r="K71" s="71">
        <v>590</v>
      </c>
      <c r="L71" s="72"/>
      <c r="M71" s="73" t="str">
        <f t="shared" si="46"/>
        <v/>
      </c>
      <c r="N71" s="74"/>
      <c r="O71" s="75" t="str">
        <f t="shared" si="49"/>
        <v/>
      </c>
      <c r="P71" s="214" t="str">
        <f t="shared" si="47"/>
        <v/>
      </c>
    </row>
    <row r="72" spans="2:16" s="82" customFormat="1" outlineLevel="2" x14ac:dyDescent="0.35">
      <c r="B72" s="70" t="s">
        <v>347</v>
      </c>
      <c r="C72" s="71">
        <v>1090</v>
      </c>
      <c r="D72" s="72">
        <v>1</v>
      </c>
      <c r="E72" s="73">
        <f t="shared" si="44"/>
        <v>1090</v>
      </c>
      <c r="F72" s="74"/>
      <c r="G72" s="75" t="str">
        <f t="shared" si="48"/>
        <v/>
      </c>
      <c r="H72" s="214">
        <f t="shared" si="45"/>
        <v>1</v>
      </c>
      <c r="J72" s="70" t="s">
        <v>347</v>
      </c>
      <c r="K72" s="71">
        <v>950</v>
      </c>
      <c r="L72" s="72">
        <v>1</v>
      </c>
      <c r="M72" s="73">
        <f t="shared" si="46"/>
        <v>950</v>
      </c>
      <c r="N72" s="74"/>
      <c r="O72" s="75" t="str">
        <f t="shared" si="49"/>
        <v/>
      </c>
      <c r="P72" s="214">
        <f t="shared" si="47"/>
        <v>1</v>
      </c>
    </row>
    <row r="73" spans="2:16" s="82" customFormat="1" outlineLevel="2" x14ac:dyDescent="0.35">
      <c r="B73" s="220" t="s">
        <v>318</v>
      </c>
      <c r="C73" s="71">
        <f>74/4</f>
        <v>18.5</v>
      </c>
      <c r="D73" s="72"/>
      <c r="E73" s="73" t="str">
        <f t="shared" si="44"/>
        <v/>
      </c>
      <c r="F73" s="74"/>
      <c r="G73" s="75" t="str">
        <f t="shared" si="48"/>
        <v/>
      </c>
      <c r="H73" s="214" t="str">
        <f t="shared" si="45"/>
        <v/>
      </c>
      <c r="J73" s="220" t="str">
        <f>B73</f>
        <v>Sandhering</v>
      </c>
      <c r="K73" s="71">
        <f>C73</f>
        <v>18.5</v>
      </c>
      <c r="L73" s="72"/>
      <c r="M73" s="73" t="str">
        <f t="shared" si="46"/>
        <v/>
      </c>
      <c r="N73" s="74"/>
      <c r="O73" s="75" t="str">
        <f t="shared" si="49"/>
        <v/>
      </c>
      <c r="P73" s="214" t="str">
        <f t="shared" si="47"/>
        <v/>
      </c>
    </row>
    <row r="74" spans="2:16" s="82" customFormat="1" outlineLevel="2" x14ac:dyDescent="0.35">
      <c r="B74" s="220" t="s">
        <v>368</v>
      </c>
      <c r="C74" s="71">
        <v>2840</v>
      </c>
      <c r="D74" s="72">
        <v>1</v>
      </c>
      <c r="E74" s="73">
        <f>IF(D74,C74*D74,"")</f>
        <v>2840</v>
      </c>
      <c r="F74" s="74"/>
      <c r="G74" s="75" t="str">
        <f>IF(F74,F74*C74,"")</f>
        <v/>
      </c>
      <c r="H74" s="214">
        <f>IF(D74,1,IF(F74,1,""))</f>
        <v>1</v>
      </c>
      <c r="J74" s="220" t="str">
        <f>B74</f>
        <v>Zelt Vaude Mark II Light</v>
      </c>
      <c r="K74" s="71">
        <f>C74</f>
        <v>2840</v>
      </c>
      <c r="L74" s="72"/>
      <c r="M74" s="73" t="str">
        <f>IF(L74,K74*L74,"")</f>
        <v/>
      </c>
      <c r="N74" s="74"/>
      <c r="O74" s="75" t="str">
        <f>IF(N74,N74*K74,"")</f>
        <v/>
      </c>
      <c r="P74" s="214" t="str">
        <f>IF(L74,1,IF(N74,1,""))</f>
        <v/>
      </c>
    </row>
    <row r="75" spans="2:16" s="134" customFormat="1" ht="13.15" outlineLevel="1" x14ac:dyDescent="0.4">
      <c r="B75" s="195" t="s">
        <v>18</v>
      </c>
      <c r="C75" s="139"/>
      <c r="D75" s="140" t="s">
        <v>85</v>
      </c>
      <c r="E75" s="141">
        <f>SUBTOTAL(9,E76:E83)</f>
        <v>0</v>
      </c>
      <c r="F75" s="140" t="s">
        <v>85</v>
      </c>
      <c r="G75" s="142">
        <f>SUBTOTAL(9,G76:G83)</f>
        <v>2250</v>
      </c>
      <c r="H75" s="211">
        <f>E75+G75</f>
        <v>2250</v>
      </c>
      <c r="J75" s="195" t="s">
        <v>18</v>
      </c>
      <c r="K75" s="139"/>
      <c r="L75" s="140" t="s">
        <v>85</v>
      </c>
      <c r="M75" s="141">
        <f>SUBTOTAL(9,M76:M83)</f>
        <v>0</v>
      </c>
      <c r="N75" s="140" t="s">
        <v>85</v>
      </c>
      <c r="O75" s="142">
        <f>SUBTOTAL(9,O76:O83)</f>
        <v>2140</v>
      </c>
      <c r="P75" s="211">
        <f>M75+O75</f>
        <v>2140</v>
      </c>
    </row>
    <row r="76" spans="2:16" s="82" customFormat="1" outlineLevel="2" x14ac:dyDescent="0.35">
      <c r="B76" s="62" t="s">
        <v>360</v>
      </c>
      <c r="C76" s="63">
        <f>880*2</f>
        <v>1760</v>
      </c>
      <c r="D76" s="64"/>
      <c r="E76" s="65" t="str">
        <f t="shared" ref="E76:E83" si="50">IF(D76,C76*D76,"")</f>
        <v/>
      </c>
      <c r="F76" s="66">
        <v>1</v>
      </c>
      <c r="G76" s="67">
        <f t="shared" ref="G76:G83" si="51">IF(F76,F76*C76,"")</f>
        <v>1760</v>
      </c>
      <c r="H76" s="212">
        <f t="shared" ref="H76:H83" si="52">IF(D76,1,IF(F76,1,""))</f>
        <v>1</v>
      </c>
      <c r="J76" s="62" t="s">
        <v>361</v>
      </c>
      <c r="K76" s="63">
        <v>1650</v>
      </c>
      <c r="L76" s="64"/>
      <c r="M76" s="65" t="str">
        <f t="shared" ref="M76" si="53">IF(L76,K76*L76,"")</f>
        <v/>
      </c>
      <c r="N76" s="66">
        <v>1</v>
      </c>
      <c r="O76" s="67">
        <f t="shared" ref="O76:O83" si="54">IF(N76,N76*K76,"")</f>
        <v>1650</v>
      </c>
      <c r="P76" s="212">
        <f t="shared" ref="P76" si="55">IF(L76,1,IF(N76,1,""))</f>
        <v>1</v>
      </c>
    </row>
    <row r="77" spans="2:16" s="82" customFormat="1" outlineLevel="2" x14ac:dyDescent="0.35">
      <c r="B77" s="62" t="s">
        <v>348</v>
      </c>
      <c r="C77" s="63">
        <v>720</v>
      </c>
      <c r="D77" s="64"/>
      <c r="E77" s="65" t="str">
        <f>IF(D77,C77*D77,"")</f>
        <v/>
      </c>
      <c r="F77" s="66"/>
      <c r="G77" s="67" t="str">
        <f t="shared" si="51"/>
        <v/>
      </c>
      <c r="H77" s="212" t="str">
        <f>IF(D77,1,IF(F77,1,""))</f>
        <v/>
      </c>
      <c r="J77" s="62" t="s">
        <v>348</v>
      </c>
      <c r="K77" s="63">
        <v>720</v>
      </c>
      <c r="L77" s="64"/>
      <c r="M77" s="65" t="str">
        <f>IF(L77,K77*L77,"")</f>
        <v/>
      </c>
      <c r="N77" s="66"/>
      <c r="O77" s="67" t="str">
        <f t="shared" si="54"/>
        <v/>
      </c>
      <c r="P77" s="212" t="str">
        <f>IF(L77,1,IF(N77,1,""))</f>
        <v/>
      </c>
    </row>
    <row r="78" spans="2:16" s="82" customFormat="1" outlineLevel="2" x14ac:dyDescent="0.35">
      <c r="B78" s="62" t="s">
        <v>312</v>
      </c>
      <c r="C78" s="63">
        <v>266</v>
      </c>
      <c r="D78" s="64"/>
      <c r="E78" s="65" t="str">
        <f>IF(D78,C78*D78,"")</f>
        <v/>
      </c>
      <c r="F78" s="66"/>
      <c r="G78" s="67" t="str">
        <f t="shared" si="51"/>
        <v/>
      </c>
      <c r="H78" s="212" t="str">
        <f>IF(D78,1,IF(F78,1,""))</f>
        <v/>
      </c>
      <c r="J78" s="62" t="s">
        <v>312</v>
      </c>
      <c r="K78" s="63">
        <v>266</v>
      </c>
      <c r="L78" s="64"/>
      <c r="M78" s="65" t="str">
        <f>IF(L78,K78*L78,"")</f>
        <v/>
      </c>
      <c r="N78" s="66"/>
      <c r="O78" s="67" t="str">
        <f t="shared" si="54"/>
        <v/>
      </c>
      <c r="P78" s="212" t="str">
        <f>IF(L78,1,IF(N78,1,""))</f>
        <v/>
      </c>
    </row>
    <row r="79" spans="2:16" s="82" customFormat="1" outlineLevel="2" x14ac:dyDescent="0.35">
      <c r="B79" s="62" t="s">
        <v>19</v>
      </c>
      <c r="C79" s="63">
        <v>400</v>
      </c>
      <c r="D79" s="64"/>
      <c r="E79" s="65" t="str">
        <f t="shared" si="50"/>
        <v/>
      </c>
      <c r="F79" s="66"/>
      <c r="G79" s="67" t="str">
        <f t="shared" si="51"/>
        <v/>
      </c>
      <c r="H79" s="212" t="str">
        <f t="shared" si="52"/>
        <v/>
      </c>
      <c r="J79" s="62" t="s">
        <v>19</v>
      </c>
      <c r="K79" s="63">
        <v>400</v>
      </c>
      <c r="L79" s="64"/>
      <c r="M79" s="65" t="str">
        <f t="shared" ref="M79:M80" si="56">IF(L79,K79*L79,"")</f>
        <v/>
      </c>
      <c r="N79" s="66"/>
      <c r="O79" s="67" t="str">
        <f t="shared" si="54"/>
        <v/>
      </c>
      <c r="P79" s="212" t="str">
        <f t="shared" ref="P79:P83" si="57">IF(L79,1,IF(N79,1,""))</f>
        <v/>
      </c>
    </row>
    <row r="80" spans="2:16" s="82" customFormat="1" outlineLevel="2" x14ac:dyDescent="0.35">
      <c r="B80" s="62" t="s">
        <v>255</v>
      </c>
      <c r="C80" s="63">
        <v>217</v>
      </c>
      <c r="D80" s="64"/>
      <c r="E80" s="65" t="str">
        <f t="shared" si="50"/>
        <v/>
      </c>
      <c r="F80" s="66"/>
      <c r="G80" s="67" t="str">
        <f t="shared" si="51"/>
        <v/>
      </c>
      <c r="H80" s="212" t="str">
        <f t="shared" si="52"/>
        <v/>
      </c>
      <c r="J80" s="62" t="s">
        <v>255</v>
      </c>
      <c r="K80" s="63">
        <v>217</v>
      </c>
      <c r="L80" s="64"/>
      <c r="M80" s="65" t="str">
        <f t="shared" si="56"/>
        <v/>
      </c>
      <c r="N80" s="66"/>
      <c r="O80" s="67" t="str">
        <f t="shared" si="54"/>
        <v/>
      </c>
      <c r="P80" s="212" t="str">
        <f t="shared" si="57"/>
        <v/>
      </c>
    </row>
    <row r="81" spans="2:16" s="82" customFormat="1" outlineLevel="2" x14ac:dyDescent="0.35">
      <c r="B81" s="62" t="s">
        <v>86</v>
      </c>
      <c r="C81" s="63">
        <v>96</v>
      </c>
      <c r="D81" s="64"/>
      <c r="E81" s="65" t="str">
        <f>IF(D81,C81*D81,"")</f>
        <v/>
      </c>
      <c r="F81" s="66"/>
      <c r="G81" s="67" t="str">
        <f t="shared" si="51"/>
        <v/>
      </c>
      <c r="H81" s="212" t="str">
        <f t="shared" si="52"/>
        <v/>
      </c>
      <c r="J81" s="62" t="s">
        <v>86</v>
      </c>
      <c r="K81" s="63">
        <v>96</v>
      </c>
      <c r="L81" s="64"/>
      <c r="M81" s="65" t="str">
        <f>IF(L81,K81*L81,"")</f>
        <v/>
      </c>
      <c r="N81" s="66"/>
      <c r="O81" s="67" t="str">
        <f t="shared" si="54"/>
        <v/>
      </c>
      <c r="P81" s="212" t="str">
        <f t="shared" si="57"/>
        <v/>
      </c>
    </row>
    <row r="82" spans="2:16" s="82" customFormat="1" outlineLevel="2" x14ac:dyDescent="0.35">
      <c r="B82" s="62" t="s">
        <v>313</v>
      </c>
      <c r="C82" s="63">
        <v>340</v>
      </c>
      <c r="D82" s="64"/>
      <c r="E82" s="65" t="str">
        <f t="shared" si="50"/>
        <v/>
      </c>
      <c r="F82" s="66"/>
      <c r="G82" s="67" t="str">
        <f t="shared" si="51"/>
        <v/>
      </c>
      <c r="H82" s="212" t="str">
        <f t="shared" si="52"/>
        <v/>
      </c>
      <c r="J82" s="62" t="s">
        <v>313</v>
      </c>
      <c r="K82" s="63">
        <v>340</v>
      </c>
      <c r="L82" s="64"/>
      <c r="M82" s="65" t="str">
        <f t="shared" ref="M82:M83" si="58">IF(L82,K82*L82,"")</f>
        <v/>
      </c>
      <c r="N82" s="66"/>
      <c r="O82" s="67" t="str">
        <f t="shared" si="54"/>
        <v/>
      </c>
      <c r="P82" s="212" t="str">
        <f t="shared" si="57"/>
        <v/>
      </c>
    </row>
    <row r="83" spans="2:16" s="82" customFormat="1" outlineLevel="2" x14ac:dyDescent="0.35">
      <c r="B83" s="62" t="s">
        <v>349</v>
      </c>
      <c r="C83" s="63">
        <v>490</v>
      </c>
      <c r="D83" s="64"/>
      <c r="E83" s="65" t="str">
        <f t="shared" si="50"/>
        <v/>
      </c>
      <c r="F83" s="66">
        <v>1</v>
      </c>
      <c r="G83" s="67">
        <f t="shared" si="51"/>
        <v>490</v>
      </c>
      <c r="H83" s="212">
        <f t="shared" si="52"/>
        <v>1</v>
      </c>
      <c r="J83" s="62" t="s">
        <v>349</v>
      </c>
      <c r="K83" s="63">
        <v>490</v>
      </c>
      <c r="L83" s="64"/>
      <c r="M83" s="65" t="str">
        <f t="shared" si="58"/>
        <v/>
      </c>
      <c r="N83" s="66">
        <v>1</v>
      </c>
      <c r="O83" s="67">
        <f t="shared" si="54"/>
        <v>490</v>
      </c>
      <c r="P83" s="212">
        <f t="shared" si="57"/>
        <v>1</v>
      </c>
    </row>
    <row r="84" spans="2:16" s="134" customFormat="1" ht="13.15" outlineLevel="1" x14ac:dyDescent="0.4">
      <c r="B84" s="145" t="s">
        <v>12</v>
      </c>
      <c r="C84" s="155"/>
      <c r="D84" s="148" t="s">
        <v>85</v>
      </c>
      <c r="E84" s="149">
        <f>SUBTOTAL(9,E85:E96)</f>
        <v>192</v>
      </c>
      <c r="F84" s="156" t="s">
        <v>85</v>
      </c>
      <c r="G84" s="150">
        <f>SUBTOTAL(9,G85:G96)</f>
        <v>0</v>
      </c>
      <c r="H84" s="213">
        <f>E84+G84</f>
        <v>192</v>
      </c>
      <c r="J84" s="145" t="s">
        <v>12</v>
      </c>
      <c r="K84" s="155"/>
      <c r="L84" s="148" t="s">
        <v>85</v>
      </c>
      <c r="M84" s="149">
        <f>SUBTOTAL(9,M85:M96)</f>
        <v>411</v>
      </c>
      <c r="N84" s="156" t="s">
        <v>85</v>
      </c>
      <c r="O84" s="150">
        <f>SUBTOTAL(9,O85:O96)</f>
        <v>0</v>
      </c>
      <c r="P84" s="213">
        <f>M84+O84</f>
        <v>411</v>
      </c>
    </row>
    <row r="85" spans="2:16" s="81" customFormat="1" outlineLevel="2" x14ac:dyDescent="0.35">
      <c r="B85" s="220" t="s">
        <v>325</v>
      </c>
      <c r="C85" s="78">
        <v>45</v>
      </c>
      <c r="D85" s="72">
        <v>1</v>
      </c>
      <c r="E85" s="73">
        <f t="shared" ref="E85:E94" si="59">IF(D85,C85*D85,"")</f>
        <v>45</v>
      </c>
      <c r="F85" s="74"/>
      <c r="G85" s="75" t="str">
        <f t="shared" ref="G85:G94" si="60">IF(F85,F85*C85,"")</f>
        <v/>
      </c>
      <c r="H85" s="214">
        <f t="shared" ref="H85:H96" si="61">IF(D85,1,IF(F85,1,""))</f>
        <v>1</v>
      </c>
      <c r="J85" s="220" t="str">
        <f>B85</f>
        <v>Erste Hilfe Päckchen</v>
      </c>
      <c r="K85" s="78">
        <f>C85</f>
        <v>45</v>
      </c>
      <c r="L85" s="72"/>
      <c r="M85" s="73" t="str">
        <f t="shared" ref="M85:M94" si="62">IF(L85,K85*L85,"")</f>
        <v/>
      </c>
      <c r="N85" s="74"/>
      <c r="O85" s="75" t="str">
        <f t="shared" ref="O85:O94" si="63">IF(N85,N85*K85,"")</f>
        <v/>
      </c>
      <c r="P85" s="214" t="str">
        <f t="shared" ref="P85:P96" si="64">IF(L85,1,IF(N85,1,""))</f>
        <v/>
      </c>
    </row>
    <row r="86" spans="2:16" s="82" customFormat="1" outlineLevel="2" x14ac:dyDescent="0.35">
      <c r="B86" s="220" t="s">
        <v>350</v>
      </c>
      <c r="C86" s="78">
        <v>50</v>
      </c>
      <c r="D86" s="72"/>
      <c r="E86" s="73" t="str">
        <f t="shared" si="59"/>
        <v/>
      </c>
      <c r="F86" s="74"/>
      <c r="G86" s="75" t="str">
        <f t="shared" si="60"/>
        <v/>
      </c>
      <c r="H86" s="214" t="str">
        <f t="shared" si="61"/>
        <v/>
      </c>
      <c r="J86" s="220" t="str">
        <f t="shared" ref="J86:J96" si="65">B86</f>
        <v>Bargeld (in Landeswährung)</v>
      </c>
      <c r="K86" s="78">
        <f t="shared" ref="K86:K96" si="66">C86</f>
        <v>50</v>
      </c>
      <c r="L86" s="72">
        <v>1</v>
      </c>
      <c r="M86" s="73">
        <f t="shared" si="62"/>
        <v>50</v>
      </c>
      <c r="N86" s="74"/>
      <c r="O86" s="75" t="str">
        <f t="shared" si="63"/>
        <v/>
      </c>
      <c r="P86" s="214">
        <f t="shared" si="64"/>
        <v>1</v>
      </c>
    </row>
    <row r="87" spans="2:16" s="82" customFormat="1" outlineLevel="2" x14ac:dyDescent="0.35">
      <c r="B87" s="220" t="s">
        <v>53</v>
      </c>
      <c r="C87" s="71">
        <v>35</v>
      </c>
      <c r="D87" s="72"/>
      <c r="E87" s="73" t="str">
        <f t="shared" si="59"/>
        <v/>
      </c>
      <c r="F87" s="74"/>
      <c r="G87" s="75" t="str">
        <f t="shared" si="60"/>
        <v/>
      </c>
      <c r="H87" s="214" t="str">
        <f t="shared" si="61"/>
        <v/>
      </c>
      <c r="J87" s="220" t="str">
        <f t="shared" si="65"/>
        <v>Papiertaschentücher 10 St.</v>
      </c>
      <c r="K87" s="78">
        <f t="shared" si="66"/>
        <v>35</v>
      </c>
      <c r="L87" s="72">
        <v>1</v>
      </c>
      <c r="M87" s="73">
        <f t="shared" si="62"/>
        <v>35</v>
      </c>
      <c r="N87" s="74"/>
      <c r="O87" s="75" t="str">
        <f t="shared" si="63"/>
        <v/>
      </c>
      <c r="P87" s="214">
        <f t="shared" si="64"/>
        <v>1</v>
      </c>
    </row>
    <row r="88" spans="2:16" s="82" customFormat="1" outlineLevel="2" x14ac:dyDescent="0.35">
      <c r="B88" s="220" t="s">
        <v>96</v>
      </c>
      <c r="C88" s="71">
        <v>22</v>
      </c>
      <c r="D88" s="72"/>
      <c r="E88" s="73" t="str">
        <f t="shared" si="59"/>
        <v/>
      </c>
      <c r="F88" s="74"/>
      <c r="G88" s="75" t="str">
        <f t="shared" si="60"/>
        <v/>
      </c>
      <c r="H88" s="214" t="str">
        <f t="shared" si="61"/>
        <v/>
      </c>
      <c r="J88" s="220" t="str">
        <f t="shared" si="65"/>
        <v>Klopapier</v>
      </c>
      <c r="K88" s="78">
        <f t="shared" si="66"/>
        <v>22</v>
      </c>
      <c r="L88" s="72">
        <v>1</v>
      </c>
      <c r="M88" s="73">
        <f t="shared" si="62"/>
        <v>22</v>
      </c>
      <c r="N88" s="74"/>
      <c r="O88" s="75" t="str">
        <f t="shared" si="63"/>
        <v/>
      </c>
      <c r="P88" s="214">
        <f t="shared" si="64"/>
        <v>1</v>
      </c>
    </row>
    <row r="89" spans="2:16" s="82" customFormat="1" outlineLevel="2" x14ac:dyDescent="0.35">
      <c r="B89" s="70" t="s">
        <v>256</v>
      </c>
      <c r="C89" s="71">
        <v>22</v>
      </c>
      <c r="D89" s="72">
        <v>1</v>
      </c>
      <c r="E89" s="73">
        <f t="shared" si="59"/>
        <v>22</v>
      </c>
      <c r="F89" s="74"/>
      <c r="G89" s="75" t="str">
        <f t="shared" si="60"/>
        <v/>
      </c>
      <c r="H89" s="214">
        <f t="shared" si="61"/>
        <v>1</v>
      </c>
      <c r="J89" s="70" t="str">
        <f t="shared" si="65"/>
        <v>Mikrofaser-Handtuch</v>
      </c>
      <c r="K89" s="78">
        <f t="shared" si="66"/>
        <v>22</v>
      </c>
      <c r="L89" s="72">
        <v>1</v>
      </c>
      <c r="M89" s="73">
        <f t="shared" si="62"/>
        <v>22</v>
      </c>
      <c r="N89" s="74"/>
      <c r="O89" s="75" t="str">
        <f t="shared" si="63"/>
        <v/>
      </c>
      <c r="P89" s="214">
        <f t="shared" si="64"/>
        <v>1</v>
      </c>
    </row>
    <row r="90" spans="2:16" s="82" customFormat="1" outlineLevel="2" x14ac:dyDescent="0.35">
      <c r="B90" s="221" t="s">
        <v>54</v>
      </c>
      <c r="C90" s="71">
        <v>124</v>
      </c>
      <c r="D90" s="72">
        <v>1</v>
      </c>
      <c r="E90" s="73">
        <f t="shared" si="59"/>
        <v>124</v>
      </c>
      <c r="F90" s="74"/>
      <c r="G90" s="75" t="str">
        <f t="shared" si="60"/>
        <v/>
      </c>
      <c r="H90" s="214">
        <f t="shared" si="61"/>
        <v>1</v>
      </c>
      <c r="J90" s="220" t="str">
        <f t="shared" si="65"/>
        <v>Waschzeug inkl. Sonnencreme</v>
      </c>
      <c r="K90" s="78">
        <f t="shared" si="66"/>
        <v>124</v>
      </c>
      <c r="L90" s="72">
        <v>1</v>
      </c>
      <c r="M90" s="73">
        <f t="shared" si="62"/>
        <v>124</v>
      </c>
      <c r="N90" s="74"/>
      <c r="O90" s="75" t="str">
        <f t="shared" si="63"/>
        <v/>
      </c>
      <c r="P90" s="214">
        <f t="shared" si="64"/>
        <v>1</v>
      </c>
    </row>
    <row r="91" spans="2:16" s="82" customFormat="1" outlineLevel="2" x14ac:dyDescent="0.35">
      <c r="B91" s="220" t="s">
        <v>351</v>
      </c>
      <c r="C91" s="71">
        <v>82</v>
      </c>
      <c r="D91" s="72"/>
      <c r="E91" s="73" t="str">
        <f t="shared" si="59"/>
        <v/>
      </c>
      <c r="F91" s="74"/>
      <c r="G91" s="75" t="str">
        <f t="shared" si="60"/>
        <v/>
      </c>
      <c r="H91" s="214" t="str">
        <f t="shared" si="61"/>
        <v/>
      </c>
      <c r="J91" s="220" t="str">
        <f t="shared" si="65"/>
        <v>Schlüssel Auto + Haustür</v>
      </c>
      <c r="K91" s="78">
        <f t="shared" si="66"/>
        <v>82</v>
      </c>
      <c r="L91" s="72">
        <v>1</v>
      </c>
      <c r="M91" s="73">
        <f t="shared" si="62"/>
        <v>82</v>
      </c>
      <c r="N91" s="74"/>
      <c r="O91" s="75" t="str">
        <f t="shared" si="63"/>
        <v/>
      </c>
      <c r="P91" s="214">
        <f t="shared" si="64"/>
        <v>1</v>
      </c>
    </row>
    <row r="92" spans="2:16" s="82" customFormat="1" outlineLevel="2" x14ac:dyDescent="0.35">
      <c r="B92" s="70" t="s">
        <v>7</v>
      </c>
      <c r="C92" s="71">
        <v>1</v>
      </c>
      <c r="D92" s="72">
        <v>1</v>
      </c>
      <c r="E92" s="73">
        <f t="shared" si="59"/>
        <v>1</v>
      </c>
      <c r="F92" s="74"/>
      <c r="G92" s="75" t="str">
        <f t="shared" si="60"/>
        <v/>
      </c>
      <c r="H92" s="214">
        <f t="shared" si="61"/>
        <v>1</v>
      </c>
      <c r="J92" s="70" t="str">
        <f t="shared" si="65"/>
        <v>Ohrstöpsel</v>
      </c>
      <c r="K92" s="78">
        <f t="shared" si="66"/>
        <v>1</v>
      </c>
      <c r="L92" s="72">
        <v>1</v>
      </c>
      <c r="M92" s="73">
        <f t="shared" si="62"/>
        <v>1</v>
      </c>
      <c r="N92" s="74"/>
      <c r="O92" s="75" t="str">
        <f t="shared" si="63"/>
        <v/>
      </c>
      <c r="P92" s="214">
        <f t="shared" si="64"/>
        <v>1</v>
      </c>
    </row>
    <row r="93" spans="2:16" s="82" customFormat="1" outlineLevel="2" x14ac:dyDescent="0.35">
      <c r="B93" s="220" t="s">
        <v>352</v>
      </c>
      <c r="C93" s="71">
        <v>5</v>
      </c>
      <c r="D93" s="72"/>
      <c r="E93" s="73" t="str">
        <f t="shared" si="59"/>
        <v/>
      </c>
      <c r="F93" s="74"/>
      <c r="G93" s="75" t="str">
        <f t="shared" si="60"/>
        <v/>
      </c>
      <c r="H93" s="214" t="str">
        <f t="shared" si="61"/>
        <v/>
      </c>
      <c r="J93" s="220" t="str">
        <f t="shared" si="65"/>
        <v>Papier je A4-Seite</v>
      </c>
      <c r="K93" s="78">
        <f t="shared" si="66"/>
        <v>5</v>
      </c>
      <c r="L93" s="72"/>
      <c r="M93" s="73" t="str">
        <f t="shared" si="62"/>
        <v/>
      </c>
      <c r="N93" s="74"/>
      <c r="O93" s="75" t="str">
        <f t="shared" si="63"/>
        <v/>
      </c>
      <c r="P93" s="214" t="str">
        <f t="shared" si="64"/>
        <v/>
      </c>
    </row>
    <row r="94" spans="2:16" s="82" customFormat="1" outlineLevel="2" x14ac:dyDescent="0.35">
      <c r="B94" s="70" t="s">
        <v>51</v>
      </c>
      <c r="C94" s="71">
        <v>37</v>
      </c>
      <c r="D94" s="72"/>
      <c r="E94" s="73" t="str">
        <f t="shared" si="59"/>
        <v/>
      </c>
      <c r="F94" s="74"/>
      <c r="G94" s="75" t="str">
        <f t="shared" si="60"/>
        <v/>
      </c>
      <c r="H94" s="214" t="str">
        <f t="shared" si="61"/>
        <v/>
      </c>
      <c r="J94" s="70" t="s">
        <v>369</v>
      </c>
      <c r="K94" s="78">
        <v>78</v>
      </c>
      <c r="L94" s="72"/>
      <c r="M94" s="73" t="str">
        <f t="shared" si="62"/>
        <v/>
      </c>
      <c r="N94" s="74"/>
      <c r="O94" s="75" t="str">
        <f t="shared" si="63"/>
        <v/>
      </c>
      <c r="P94" s="214" t="str">
        <f t="shared" si="64"/>
        <v/>
      </c>
    </row>
    <row r="95" spans="2:16" s="82" customFormat="1" outlineLevel="2" x14ac:dyDescent="0.35">
      <c r="B95" s="220" t="s">
        <v>87</v>
      </c>
      <c r="C95" s="71">
        <v>75</v>
      </c>
      <c r="D95" s="72"/>
      <c r="E95" s="73" t="str">
        <f>IF(D95,C95*D95,"")</f>
        <v/>
      </c>
      <c r="F95" s="74"/>
      <c r="G95" s="75" t="str">
        <f>IF(F95,F95*C95,"")</f>
        <v/>
      </c>
      <c r="H95" s="214" t="str">
        <f t="shared" si="61"/>
        <v/>
      </c>
      <c r="J95" s="220" t="str">
        <f t="shared" si="65"/>
        <v>Wanderkarte</v>
      </c>
      <c r="K95" s="78">
        <f t="shared" si="66"/>
        <v>75</v>
      </c>
      <c r="L95" s="72">
        <v>1</v>
      </c>
      <c r="M95" s="73">
        <f>IF(L95,K95*L95,"")</f>
        <v>75</v>
      </c>
      <c r="N95" s="74"/>
      <c r="O95" s="75" t="str">
        <f>IF(N95,N95*K95,"")</f>
        <v/>
      </c>
      <c r="P95" s="214">
        <f t="shared" si="64"/>
        <v>1</v>
      </c>
    </row>
    <row r="96" spans="2:16" s="82" customFormat="1" outlineLevel="2" x14ac:dyDescent="0.35">
      <c r="B96" s="220" t="s">
        <v>34</v>
      </c>
      <c r="C96" s="71">
        <v>115</v>
      </c>
      <c r="D96" s="72"/>
      <c r="E96" s="73" t="str">
        <f>IF(D96,C96*D96,"")</f>
        <v/>
      </c>
      <c r="F96" s="74"/>
      <c r="G96" s="75" t="str">
        <f>IF(F96,F96*C96,"")</f>
        <v/>
      </c>
      <c r="H96" s="214" t="str">
        <f t="shared" si="61"/>
        <v/>
      </c>
      <c r="J96" s="220" t="str">
        <f t="shared" si="65"/>
        <v>Reiseführer</v>
      </c>
      <c r="K96" s="78">
        <f t="shared" si="66"/>
        <v>115</v>
      </c>
      <c r="L96" s="72"/>
      <c r="M96" s="73" t="str">
        <f>IF(L96,K96*L96,"")</f>
        <v/>
      </c>
      <c r="N96" s="74"/>
      <c r="O96" s="75" t="str">
        <f>IF(N96,N96*K96,"")</f>
        <v/>
      </c>
      <c r="P96" s="214" t="str">
        <f t="shared" si="64"/>
        <v/>
      </c>
    </row>
    <row r="97" spans="2:16" s="134" customFormat="1" ht="13.15" outlineLevel="1" x14ac:dyDescent="0.4">
      <c r="B97" s="195" t="s">
        <v>28</v>
      </c>
      <c r="C97" s="139"/>
      <c r="D97" s="140" t="s">
        <v>85</v>
      </c>
      <c r="E97" s="141">
        <f>SUBTOTAL(9,E98:E102)</f>
        <v>4850</v>
      </c>
      <c r="F97" s="140" t="s">
        <v>85</v>
      </c>
      <c r="G97" s="142">
        <f>SUBTOTAL(9,G98:G102)</f>
        <v>0</v>
      </c>
      <c r="H97" s="211">
        <f>E97+G97</f>
        <v>4850</v>
      </c>
      <c r="J97" s="195" t="s">
        <v>28</v>
      </c>
      <c r="K97" s="139"/>
      <c r="L97" s="140" t="s">
        <v>85</v>
      </c>
      <c r="M97" s="141">
        <f>SUBTOTAL(9,M98:M102)</f>
        <v>4510</v>
      </c>
      <c r="N97" s="140" t="s">
        <v>85</v>
      </c>
      <c r="O97" s="142">
        <f>SUBTOTAL(9,O98:O102)</f>
        <v>0</v>
      </c>
      <c r="P97" s="211">
        <f>M97+O97</f>
        <v>4510</v>
      </c>
    </row>
    <row r="98" spans="2:16" s="82" customFormat="1" outlineLevel="2" x14ac:dyDescent="0.35">
      <c r="B98" s="62" t="s">
        <v>353</v>
      </c>
      <c r="C98" s="63">
        <v>1000</v>
      </c>
      <c r="D98" s="64">
        <v>1</v>
      </c>
      <c r="E98" s="65">
        <f>IF(D98,C98*D98,"")</f>
        <v>1000</v>
      </c>
      <c r="F98" s="66"/>
      <c r="G98" s="67" t="str">
        <f>IF(F98,F98*C98,"")</f>
        <v/>
      </c>
      <c r="H98" s="212">
        <f>IF(D98,1,IF(F98,1,""))</f>
        <v>1</v>
      </c>
      <c r="J98" s="62" t="s">
        <v>353</v>
      </c>
      <c r="K98" s="63">
        <v>1000</v>
      </c>
      <c r="L98" s="64">
        <v>1</v>
      </c>
      <c r="M98" s="65">
        <f>IF(L98,K98*L98,"")</f>
        <v>1000</v>
      </c>
      <c r="N98" s="66"/>
      <c r="O98" s="67" t="str">
        <f>IF(N98,N98*K98,"")</f>
        <v/>
      </c>
      <c r="P98" s="212">
        <f>IF(L98,1,IF(N98,1,""))</f>
        <v>1</v>
      </c>
    </row>
    <row r="99" spans="2:16" s="82" customFormat="1" outlineLevel="2" x14ac:dyDescent="0.35">
      <c r="B99" s="219" t="s">
        <v>149</v>
      </c>
      <c r="C99" s="63">
        <v>189</v>
      </c>
      <c r="D99" s="64"/>
      <c r="E99" s="65" t="str">
        <f>IF(D99,C99*D99,"")</f>
        <v/>
      </c>
      <c r="F99" s="66"/>
      <c r="G99" s="67" t="str">
        <f>IF(F99,F99*C99,"")</f>
        <v/>
      </c>
      <c r="H99" s="212" t="str">
        <f>IF(D99,1,IF(F99,1,""))</f>
        <v/>
      </c>
      <c r="J99" s="219" t="str">
        <f>B99</f>
        <v>100g-Gaskartusche</v>
      </c>
      <c r="K99" s="63">
        <f>C99</f>
        <v>189</v>
      </c>
      <c r="L99" s="64"/>
      <c r="M99" s="65" t="str">
        <f>IF(L99,K99*L99,"")</f>
        <v/>
      </c>
      <c r="N99" s="66"/>
      <c r="O99" s="67" t="str">
        <f>IF(N99,N99*K99,"")</f>
        <v/>
      </c>
      <c r="P99" s="212" t="str">
        <f>IF(L99,1,IF(N99,1,""))</f>
        <v/>
      </c>
    </row>
    <row r="100" spans="2:16" s="82" customFormat="1" outlineLevel="2" x14ac:dyDescent="0.35">
      <c r="B100" s="219" t="s">
        <v>148</v>
      </c>
      <c r="C100" s="63">
        <v>360</v>
      </c>
      <c r="D100" s="64"/>
      <c r="E100" s="65" t="str">
        <f>IF(D100,C100*D100,"")</f>
        <v/>
      </c>
      <c r="F100" s="66"/>
      <c r="G100" s="67" t="str">
        <f>IF(F100,F100*C100,"")</f>
        <v/>
      </c>
      <c r="H100" s="212" t="str">
        <f>IF(D100,1,IF(F100,1,""))</f>
        <v/>
      </c>
      <c r="J100" s="219" t="str">
        <f t="shared" ref="J100:J101" si="67">B100</f>
        <v>220g-Gaskartusche</v>
      </c>
      <c r="K100" s="63">
        <f t="shared" ref="K100:K101" si="68">C100</f>
        <v>360</v>
      </c>
      <c r="L100" s="64">
        <v>1</v>
      </c>
      <c r="M100" s="65">
        <f>IF(L100,K100*L100,"")</f>
        <v>360</v>
      </c>
      <c r="N100" s="66"/>
      <c r="O100" s="67" t="str">
        <f>IF(N100,N100*K100,"")</f>
        <v/>
      </c>
      <c r="P100" s="212">
        <f>IF(L100,1,IF(N100,1,""))</f>
        <v>1</v>
      </c>
    </row>
    <row r="101" spans="2:16" s="82" customFormat="1" outlineLevel="2" x14ac:dyDescent="0.35">
      <c r="B101" s="219" t="s">
        <v>354</v>
      </c>
      <c r="C101" s="63">
        <v>322</v>
      </c>
      <c r="D101" s="64"/>
      <c r="E101" s="65" t="str">
        <f>IF(D101,C101*D101,"")</f>
        <v/>
      </c>
      <c r="F101" s="66"/>
      <c r="G101" s="67" t="str">
        <f>IF(F101,F101*C101,"")</f>
        <v/>
      </c>
      <c r="H101" s="212"/>
      <c r="J101" s="219" t="str">
        <f t="shared" si="67"/>
        <v>300ml Spiritus in Kunststoffflasche</v>
      </c>
      <c r="K101" s="63">
        <f t="shared" si="68"/>
        <v>322</v>
      </c>
      <c r="L101" s="64"/>
      <c r="M101" s="65" t="str">
        <f>IF(L101,K101*L101,"")</f>
        <v/>
      </c>
      <c r="N101" s="66"/>
      <c r="O101" s="67" t="str">
        <f>IF(N101,N101*K101,"")</f>
        <v/>
      </c>
      <c r="P101" s="212"/>
    </row>
    <row r="102" spans="2:16" s="82" customFormat="1" outlineLevel="2" x14ac:dyDescent="0.35">
      <c r="B102" s="62" t="s">
        <v>355</v>
      </c>
      <c r="C102" s="63">
        <v>550</v>
      </c>
      <c r="D102" s="64">
        <v>7</v>
      </c>
      <c r="E102" s="65">
        <f>IF(D102,C102*D102,"")</f>
        <v>3850</v>
      </c>
      <c r="F102" s="66"/>
      <c r="G102" s="67" t="str">
        <f>IF(F102,F102*C102,"")</f>
        <v/>
      </c>
      <c r="H102" s="212">
        <f>IF(D102,1,IF(F102,1,""))</f>
        <v>1</v>
      </c>
      <c r="J102" s="62" t="s">
        <v>355</v>
      </c>
      <c r="K102" s="63">
        <v>450</v>
      </c>
      <c r="L102" s="64">
        <v>7</v>
      </c>
      <c r="M102" s="65">
        <f>IF(L102,K102*L102,"")</f>
        <v>3150</v>
      </c>
      <c r="N102" s="66"/>
      <c r="O102" s="67" t="str">
        <f>IF(N102,N102*K102,"")</f>
        <v/>
      </c>
      <c r="P102" s="212">
        <f>IF(L102,1,IF(N102,1,""))</f>
        <v>1</v>
      </c>
    </row>
    <row r="103" spans="2:16" s="3" customFormat="1" x14ac:dyDescent="0.35">
      <c r="B103" s="82"/>
      <c r="C103" s="83"/>
      <c r="D103" s="84"/>
      <c r="E103" s="84"/>
      <c r="F103" s="84"/>
      <c r="G103" s="84"/>
      <c r="H103" s="84"/>
      <c r="J103" s="82"/>
      <c r="K103" s="83"/>
      <c r="L103" s="84"/>
      <c r="M103" s="84"/>
      <c r="N103" s="84"/>
      <c r="O103" s="84"/>
      <c r="P103" s="84"/>
    </row>
    <row r="104" spans="2:16" s="3" customFormat="1" x14ac:dyDescent="0.35">
      <c r="B104" s="81"/>
      <c r="C104" s="84"/>
      <c r="D104" s="84"/>
      <c r="E104" s="84"/>
      <c r="F104" s="84"/>
      <c r="G104" s="84"/>
      <c r="H104" s="84"/>
      <c r="J104" s="81"/>
      <c r="K104" s="84"/>
      <c r="L104" s="84"/>
      <c r="M104" s="84"/>
      <c r="N104" s="84"/>
      <c r="O104" s="84"/>
      <c r="P104" s="84"/>
    </row>
    <row r="105" spans="2:16" x14ac:dyDescent="0.35">
      <c r="B105" s="82"/>
      <c r="C105" s="83"/>
      <c r="D105" s="83"/>
      <c r="E105" s="83"/>
      <c r="F105" s="83"/>
      <c r="G105" s="83"/>
      <c r="H105" s="83"/>
      <c r="J105" s="82"/>
      <c r="K105" s="83"/>
      <c r="L105" s="83"/>
      <c r="M105" s="83"/>
      <c r="N105" s="83"/>
      <c r="O105" s="83"/>
      <c r="P105" s="83"/>
    </row>
    <row r="106" spans="2:16" x14ac:dyDescent="0.35">
      <c r="B106" s="82"/>
      <c r="C106" s="83"/>
      <c r="D106" s="83"/>
      <c r="E106" s="83"/>
      <c r="F106" s="83"/>
      <c r="G106" s="83"/>
      <c r="H106" s="83"/>
      <c r="J106" s="82"/>
      <c r="K106" s="83"/>
      <c r="L106" s="83"/>
      <c r="M106" s="83"/>
      <c r="N106" s="83"/>
      <c r="O106" s="83"/>
      <c r="P106" s="83"/>
    </row>
    <row r="107" spans="2:16" x14ac:dyDescent="0.35">
      <c r="B107" s="82"/>
      <c r="C107" s="83"/>
      <c r="D107" s="83"/>
      <c r="E107" s="83"/>
      <c r="F107" s="83"/>
      <c r="G107" s="83"/>
      <c r="H107" s="83"/>
      <c r="J107" s="82"/>
      <c r="K107" s="83"/>
      <c r="L107" s="83"/>
      <c r="M107" s="83"/>
      <c r="N107" s="83"/>
      <c r="O107" s="83"/>
      <c r="P107" s="83"/>
    </row>
    <row r="108" spans="2:16" x14ac:dyDescent="0.35">
      <c r="B108" s="82"/>
      <c r="C108" s="83"/>
      <c r="D108" s="83"/>
      <c r="E108" s="83"/>
      <c r="F108" s="83"/>
      <c r="G108" s="83"/>
      <c r="H108" s="83"/>
      <c r="J108" s="82"/>
      <c r="K108" s="83"/>
      <c r="L108" s="83"/>
      <c r="M108" s="83"/>
      <c r="N108" s="83"/>
      <c r="O108" s="83"/>
      <c r="P108" s="83"/>
    </row>
    <row r="109" spans="2:16" x14ac:dyDescent="0.35">
      <c r="B109" s="82"/>
      <c r="C109" s="83"/>
      <c r="D109" s="83"/>
      <c r="E109" s="83"/>
      <c r="F109" s="83"/>
      <c r="G109" s="83"/>
      <c r="H109" s="83"/>
      <c r="J109" s="82"/>
      <c r="K109" s="83"/>
      <c r="L109" s="83"/>
      <c r="M109" s="83"/>
      <c r="N109" s="83"/>
      <c r="O109" s="83"/>
      <c r="P109" s="83"/>
    </row>
    <row r="110" spans="2:16" x14ac:dyDescent="0.35">
      <c r="B110" s="82"/>
      <c r="C110" s="83"/>
      <c r="D110" s="83"/>
      <c r="E110" s="83"/>
      <c r="F110" s="83"/>
      <c r="G110" s="83"/>
      <c r="H110" s="83"/>
      <c r="J110" s="82"/>
      <c r="K110" s="83"/>
      <c r="L110" s="83"/>
      <c r="M110" s="83"/>
      <c r="N110" s="83"/>
      <c r="O110" s="83"/>
      <c r="P110" s="83"/>
    </row>
    <row r="111" spans="2:16" x14ac:dyDescent="0.35">
      <c r="B111" s="82"/>
      <c r="C111" s="83"/>
      <c r="D111" s="83"/>
      <c r="E111" s="83"/>
      <c r="F111" s="83"/>
      <c r="G111" s="83"/>
      <c r="H111" s="83"/>
      <c r="J111" s="82"/>
      <c r="K111" s="83"/>
      <c r="L111" s="83"/>
      <c r="M111" s="83"/>
      <c r="N111" s="83"/>
      <c r="O111" s="83"/>
      <c r="P111" s="83"/>
    </row>
    <row r="112" spans="2:16" x14ac:dyDescent="0.35">
      <c r="B112" s="82"/>
      <c r="C112" s="83"/>
      <c r="D112" s="83"/>
      <c r="E112" s="83"/>
      <c r="F112" s="83"/>
      <c r="G112" s="83"/>
      <c r="H112" s="83"/>
      <c r="J112" s="82"/>
      <c r="K112" s="83"/>
      <c r="L112" s="83"/>
      <c r="M112" s="83"/>
      <c r="N112" s="83"/>
      <c r="O112" s="83"/>
      <c r="P112" s="83"/>
    </row>
    <row r="113" spans="2:16" x14ac:dyDescent="0.35">
      <c r="B113" s="82"/>
      <c r="C113" s="83"/>
      <c r="D113" s="83"/>
      <c r="E113" s="83"/>
      <c r="F113" s="83"/>
      <c r="G113" s="83"/>
      <c r="H113" s="83"/>
      <c r="J113" s="82"/>
      <c r="K113" s="83"/>
      <c r="L113" s="83"/>
      <c r="M113" s="83"/>
      <c r="N113" s="83"/>
      <c r="O113" s="83"/>
      <c r="P113" s="83"/>
    </row>
    <row r="114" spans="2:16" x14ac:dyDescent="0.35">
      <c r="B114" s="82"/>
      <c r="C114" s="83"/>
      <c r="D114" s="83"/>
      <c r="E114" s="83"/>
      <c r="F114" s="83"/>
      <c r="G114" s="83"/>
      <c r="H114" s="83"/>
      <c r="J114" s="82"/>
      <c r="K114" s="83"/>
      <c r="L114" s="83"/>
      <c r="M114" s="83"/>
      <c r="N114" s="83"/>
      <c r="O114" s="83"/>
      <c r="P114" s="83"/>
    </row>
    <row r="115" spans="2:16" x14ac:dyDescent="0.35">
      <c r="B115" s="82"/>
      <c r="C115" s="83"/>
      <c r="D115" s="83"/>
      <c r="E115" s="83"/>
      <c r="F115" s="83"/>
      <c r="G115" s="83"/>
      <c r="H115" s="83"/>
      <c r="J115" s="82"/>
      <c r="K115" s="83"/>
      <c r="L115" s="83"/>
      <c r="M115" s="83"/>
      <c r="N115" s="83"/>
      <c r="O115" s="83"/>
      <c r="P115" s="83"/>
    </row>
    <row r="116" spans="2:16" x14ac:dyDescent="0.35">
      <c r="B116" s="82"/>
      <c r="C116" s="83"/>
      <c r="D116" s="83"/>
      <c r="E116" s="83"/>
      <c r="F116" s="83"/>
      <c r="G116" s="83"/>
      <c r="H116" s="83"/>
      <c r="J116" s="82"/>
      <c r="K116" s="83"/>
      <c r="L116" s="83"/>
      <c r="M116" s="83"/>
      <c r="N116" s="83"/>
      <c r="O116" s="83"/>
      <c r="P116" s="83"/>
    </row>
    <row r="117" spans="2:16" x14ac:dyDescent="0.35">
      <c r="B117" s="82"/>
      <c r="C117" s="83"/>
      <c r="D117" s="83"/>
      <c r="E117" s="83"/>
      <c r="F117" s="83"/>
      <c r="G117" s="83"/>
      <c r="H117" s="83"/>
      <c r="J117" s="82"/>
      <c r="K117" s="83"/>
      <c r="L117" s="83"/>
      <c r="M117" s="83"/>
      <c r="N117" s="83"/>
      <c r="O117" s="83"/>
      <c r="P117" s="83"/>
    </row>
    <row r="118" spans="2:16" x14ac:dyDescent="0.35">
      <c r="B118" s="82"/>
      <c r="C118" s="83"/>
      <c r="D118" s="83"/>
      <c r="E118" s="83"/>
      <c r="F118" s="83"/>
      <c r="G118" s="83"/>
      <c r="H118" s="83"/>
      <c r="J118" s="82"/>
      <c r="K118" s="83"/>
      <c r="L118" s="83"/>
      <c r="M118" s="83"/>
      <c r="N118" s="83"/>
      <c r="O118" s="83"/>
      <c r="P118" s="83"/>
    </row>
    <row r="119" spans="2:16" x14ac:dyDescent="0.35">
      <c r="B119" s="82"/>
      <c r="C119" s="83"/>
      <c r="D119" s="83"/>
      <c r="E119" s="83"/>
      <c r="F119" s="83"/>
      <c r="G119" s="83"/>
      <c r="H119" s="83"/>
      <c r="J119" s="82"/>
      <c r="K119" s="83"/>
      <c r="L119" s="83"/>
      <c r="M119" s="83"/>
      <c r="N119" s="83"/>
      <c r="O119" s="83"/>
      <c r="P119" s="83"/>
    </row>
    <row r="120" spans="2:16" x14ac:dyDescent="0.35">
      <c r="B120" s="82"/>
      <c r="C120" s="83"/>
      <c r="D120" s="83"/>
      <c r="E120" s="83"/>
      <c r="F120" s="83"/>
      <c r="G120" s="83"/>
      <c r="H120" s="83"/>
      <c r="J120" s="82"/>
      <c r="K120" s="83"/>
      <c r="L120" s="83"/>
      <c r="M120" s="83"/>
      <c r="N120" s="83"/>
      <c r="O120" s="83"/>
      <c r="P120" s="83"/>
    </row>
    <row r="121" spans="2:16" x14ac:dyDescent="0.35">
      <c r="B121" s="82"/>
      <c r="C121" s="83"/>
      <c r="D121" s="83"/>
      <c r="E121" s="83"/>
      <c r="F121" s="83"/>
      <c r="G121" s="83"/>
      <c r="H121" s="83"/>
      <c r="J121" s="82"/>
      <c r="K121" s="83"/>
      <c r="L121" s="83"/>
      <c r="M121" s="83"/>
      <c r="N121" s="83"/>
      <c r="O121" s="83"/>
      <c r="P121" s="83"/>
    </row>
    <row r="122" spans="2:16" x14ac:dyDescent="0.35">
      <c r="B122" s="82"/>
      <c r="C122" s="83"/>
      <c r="D122" s="83"/>
      <c r="E122" s="83"/>
      <c r="F122" s="83"/>
      <c r="G122" s="83"/>
      <c r="H122" s="83"/>
      <c r="J122" s="82"/>
      <c r="K122" s="83"/>
      <c r="L122" s="83"/>
      <c r="M122" s="83"/>
      <c r="N122" s="83"/>
      <c r="O122" s="83"/>
      <c r="P122" s="83"/>
    </row>
    <row r="123" spans="2:16" x14ac:dyDescent="0.35">
      <c r="B123" s="82"/>
      <c r="C123" s="83"/>
      <c r="D123" s="83"/>
      <c r="E123" s="83"/>
      <c r="F123" s="83"/>
      <c r="G123" s="83"/>
      <c r="H123" s="83"/>
      <c r="J123" s="82"/>
      <c r="K123" s="83"/>
      <c r="L123" s="83"/>
      <c r="M123" s="83"/>
      <c r="N123" s="83"/>
      <c r="O123" s="83"/>
      <c r="P123" s="83"/>
    </row>
    <row r="124" spans="2:16" x14ac:dyDescent="0.35">
      <c r="B124" s="82"/>
      <c r="C124" s="83"/>
      <c r="D124" s="83"/>
      <c r="E124" s="83"/>
      <c r="F124" s="83"/>
      <c r="G124" s="83"/>
      <c r="H124" s="83"/>
      <c r="J124" s="82"/>
      <c r="K124" s="83"/>
      <c r="L124" s="83"/>
      <c r="M124" s="83"/>
      <c r="N124" s="83"/>
      <c r="O124" s="83"/>
      <c r="P124" s="83"/>
    </row>
    <row r="125" spans="2:16" x14ac:dyDescent="0.35">
      <c r="B125" s="82"/>
      <c r="C125" s="83"/>
      <c r="D125" s="83"/>
      <c r="E125" s="83"/>
      <c r="F125" s="83"/>
      <c r="G125" s="83"/>
      <c r="H125" s="83"/>
      <c r="J125" s="82"/>
      <c r="K125" s="83"/>
      <c r="L125" s="83"/>
      <c r="M125" s="83"/>
      <c r="N125" s="83"/>
      <c r="O125" s="83"/>
      <c r="P125" s="83"/>
    </row>
    <row r="126" spans="2:16" x14ac:dyDescent="0.35">
      <c r="B126" s="82"/>
      <c r="C126" s="83"/>
      <c r="D126" s="83"/>
      <c r="E126" s="83"/>
      <c r="F126" s="83"/>
      <c r="G126" s="83"/>
      <c r="H126" s="83"/>
      <c r="J126" s="82"/>
      <c r="K126" s="83"/>
      <c r="L126" s="83"/>
      <c r="M126" s="83"/>
      <c r="N126" s="83"/>
      <c r="O126" s="83"/>
      <c r="P126" s="83"/>
    </row>
    <row r="127" spans="2:16" x14ac:dyDescent="0.35">
      <c r="B127" s="82"/>
      <c r="C127" s="83"/>
      <c r="D127" s="83"/>
      <c r="E127" s="83"/>
      <c r="F127" s="83"/>
      <c r="G127" s="83"/>
      <c r="H127" s="83"/>
      <c r="J127" s="82"/>
      <c r="K127" s="83"/>
      <c r="L127" s="83"/>
      <c r="M127" s="83"/>
      <c r="N127" s="83"/>
      <c r="O127" s="83"/>
      <c r="P127" s="83"/>
    </row>
    <row r="128" spans="2:16" x14ac:dyDescent="0.35">
      <c r="B128" s="82"/>
      <c r="C128" s="83"/>
      <c r="D128" s="83"/>
      <c r="E128" s="83"/>
      <c r="F128" s="83"/>
      <c r="G128" s="83"/>
      <c r="H128" s="83"/>
      <c r="J128" s="82"/>
      <c r="K128" s="83"/>
      <c r="L128" s="83"/>
      <c r="M128" s="83"/>
      <c r="N128" s="83"/>
      <c r="O128" s="83"/>
      <c r="P128" s="83"/>
    </row>
    <row r="129" spans="2:16" x14ac:dyDescent="0.35">
      <c r="B129" s="82"/>
      <c r="C129" s="83"/>
      <c r="D129" s="83"/>
      <c r="E129" s="83"/>
      <c r="F129" s="83"/>
      <c r="G129" s="83"/>
      <c r="H129" s="83"/>
      <c r="J129" s="82"/>
      <c r="K129" s="83"/>
      <c r="L129" s="83"/>
      <c r="M129" s="83"/>
      <c r="N129" s="83"/>
      <c r="O129" s="83"/>
      <c r="P129" s="83"/>
    </row>
    <row r="130" spans="2:16" x14ac:dyDescent="0.35">
      <c r="B130" s="82"/>
      <c r="C130" s="83"/>
      <c r="D130" s="83"/>
      <c r="E130" s="83"/>
      <c r="F130" s="83"/>
      <c r="G130" s="83"/>
      <c r="H130" s="83"/>
      <c r="J130" s="82"/>
      <c r="K130" s="83"/>
      <c r="L130" s="83"/>
      <c r="M130" s="83"/>
      <c r="N130" s="83"/>
      <c r="O130" s="83"/>
      <c r="P130" s="83"/>
    </row>
    <row r="131" spans="2:16" x14ac:dyDescent="0.35">
      <c r="B131" s="82"/>
      <c r="C131" s="83"/>
      <c r="D131" s="83"/>
      <c r="E131" s="83"/>
      <c r="F131" s="83"/>
      <c r="G131" s="83"/>
      <c r="H131" s="83"/>
      <c r="J131" s="82"/>
      <c r="K131" s="83"/>
      <c r="L131" s="83"/>
      <c r="M131" s="83"/>
      <c r="N131" s="83"/>
      <c r="O131" s="83"/>
      <c r="P131" s="83"/>
    </row>
    <row r="132" spans="2:16" x14ac:dyDescent="0.35">
      <c r="B132" s="82"/>
      <c r="C132" s="83"/>
      <c r="D132" s="83"/>
      <c r="E132" s="83"/>
      <c r="F132" s="83"/>
      <c r="G132" s="83"/>
      <c r="H132" s="83"/>
      <c r="J132" s="82"/>
      <c r="K132" s="83"/>
      <c r="L132" s="83"/>
      <c r="M132" s="83"/>
      <c r="N132" s="83"/>
      <c r="O132" s="83"/>
      <c r="P132" s="83"/>
    </row>
    <row r="133" spans="2:16" x14ac:dyDescent="0.35">
      <c r="E133" s="1"/>
      <c r="G133" s="1"/>
      <c r="H133" s="1"/>
      <c r="M133" s="1"/>
      <c r="O133" s="1"/>
      <c r="P133" s="1"/>
    </row>
    <row r="134" spans="2:16" x14ac:dyDescent="0.35">
      <c r="E134" s="1"/>
      <c r="G134" s="1"/>
      <c r="H134" s="1"/>
      <c r="M134" s="1"/>
      <c r="O134" s="1"/>
      <c r="P134" s="1"/>
    </row>
    <row r="135" spans="2:16" x14ac:dyDescent="0.35">
      <c r="E135" s="1"/>
      <c r="G135" s="1"/>
      <c r="H135" s="1"/>
      <c r="M135" s="1"/>
      <c r="O135" s="1"/>
      <c r="P135" s="1"/>
    </row>
    <row r="136" spans="2:16" x14ac:dyDescent="0.35">
      <c r="E136" s="1"/>
      <c r="G136" s="1"/>
      <c r="H136" s="1"/>
      <c r="M136" s="1"/>
      <c r="O136" s="1"/>
      <c r="P136" s="1"/>
    </row>
    <row r="137" spans="2:16" x14ac:dyDescent="0.35">
      <c r="E137" s="1"/>
      <c r="G137" s="1"/>
      <c r="H137" s="1"/>
      <c r="M137" s="1"/>
      <c r="O137" s="1"/>
      <c r="P137" s="1"/>
    </row>
    <row r="138" spans="2:16" x14ac:dyDescent="0.35">
      <c r="E138" s="1"/>
      <c r="G138" s="1"/>
      <c r="H138" s="1"/>
      <c r="M138" s="1"/>
      <c r="O138" s="1"/>
      <c r="P138" s="1"/>
    </row>
    <row r="139" spans="2:16" x14ac:dyDescent="0.35">
      <c r="E139" s="1"/>
      <c r="G139" s="1"/>
      <c r="H139" s="1"/>
      <c r="M139" s="1"/>
      <c r="O139" s="1"/>
      <c r="P139" s="1"/>
    </row>
    <row r="140" spans="2:16" x14ac:dyDescent="0.35">
      <c r="E140" s="1"/>
      <c r="G140" s="1"/>
      <c r="H140" s="1"/>
      <c r="M140" s="1"/>
      <c r="O140" s="1"/>
      <c r="P140" s="1"/>
    </row>
    <row r="141" spans="2:16" x14ac:dyDescent="0.35">
      <c r="E141" s="1"/>
      <c r="G141" s="1"/>
      <c r="H141" s="1"/>
      <c r="M141" s="1"/>
      <c r="O141" s="1"/>
      <c r="P141" s="1"/>
    </row>
    <row r="142" spans="2:16" x14ac:dyDescent="0.35">
      <c r="E142" s="1"/>
      <c r="G142" s="1"/>
      <c r="H142" s="1"/>
      <c r="M142" s="1"/>
      <c r="O142" s="1"/>
      <c r="P142" s="1"/>
    </row>
    <row r="143" spans="2:16" x14ac:dyDescent="0.35">
      <c r="E143" s="1"/>
      <c r="G143" s="1"/>
      <c r="H143" s="1"/>
      <c r="M143" s="1"/>
      <c r="O143" s="1"/>
      <c r="P143" s="1"/>
    </row>
    <row r="144" spans="2:16" x14ac:dyDescent="0.35">
      <c r="E144" s="1"/>
      <c r="G144" s="1"/>
      <c r="H144" s="1"/>
      <c r="M144" s="1"/>
      <c r="O144" s="1"/>
      <c r="P144" s="1"/>
    </row>
    <row r="145" spans="5:16" x14ac:dyDescent="0.35">
      <c r="E145" s="1"/>
      <c r="G145" s="1"/>
      <c r="H145" s="1"/>
      <c r="M145" s="1"/>
      <c r="O145" s="1"/>
      <c r="P145" s="1"/>
    </row>
    <row r="146" spans="5:16" x14ac:dyDescent="0.35">
      <c r="E146" s="1"/>
      <c r="G146" s="1"/>
      <c r="H146" s="1"/>
      <c r="M146" s="1"/>
      <c r="O146" s="1"/>
      <c r="P146" s="1"/>
    </row>
    <row r="147" spans="5:16" x14ac:dyDescent="0.35">
      <c r="E147" s="1"/>
      <c r="G147" s="1"/>
      <c r="H147" s="1"/>
      <c r="M147" s="1"/>
      <c r="O147" s="1"/>
      <c r="P147" s="1"/>
    </row>
    <row r="148" spans="5:16" x14ac:dyDescent="0.35">
      <c r="E148" s="1"/>
      <c r="G148" s="1"/>
      <c r="H148" s="1"/>
      <c r="M148" s="1"/>
      <c r="O148" s="1"/>
      <c r="P148" s="1"/>
    </row>
    <row r="149" spans="5:16" x14ac:dyDescent="0.35">
      <c r="E149" s="1"/>
      <c r="G149" s="1"/>
      <c r="H149" s="1"/>
      <c r="M149" s="1"/>
      <c r="O149" s="1"/>
      <c r="P149" s="1"/>
    </row>
    <row r="150" spans="5:16" x14ac:dyDescent="0.35">
      <c r="E150" s="1"/>
      <c r="G150" s="1"/>
      <c r="H150" s="1"/>
      <c r="M150" s="1"/>
      <c r="O150" s="1"/>
      <c r="P150" s="1"/>
    </row>
    <row r="151" spans="5:16" x14ac:dyDescent="0.35">
      <c r="E151" s="1"/>
      <c r="G151" s="1"/>
      <c r="H151" s="1"/>
      <c r="M151" s="1"/>
      <c r="O151" s="1"/>
      <c r="P151" s="1"/>
    </row>
    <row r="152" spans="5:16" x14ac:dyDescent="0.35">
      <c r="E152" s="1"/>
      <c r="G152" s="1"/>
      <c r="H152" s="1"/>
      <c r="M152" s="1"/>
      <c r="O152" s="1"/>
      <c r="P152" s="1"/>
    </row>
    <row r="153" spans="5:16" x14ac:dyDescent="0.35">
      <c r="E153" s="1"/>
      <c r="G153" s="1"/>
      <c r="H153" s="1"/>
      <c r="M153" s="1"/>
      <c r="O153" s="1"/>
      <c r="P153" s="1"/>
    </row>
    <row r="154" spans="5:16" x14ac:dyDescent="0.35">
      <c r="E154" s="1"/>
      <c r="G154" s="1"/>
      <c r="H154" s="1"/>
      <c r="M154" s="1"/>
      <c r="O154" s="1"/>
      <c r="P154" s="1"/>
    </row>
    <row r="155" spans="5:16" x14ac:dyDescent="0.35">
      <c r="E155" s="1"/>
      <c r="G155" s="1"/>
      <c r="H155" s="1"/>
      <c r="M155" s="1"/>
      <c r="O155" s="1"/>
      <c r="P155" s="1"/>
    </row>
    <row r="156" spans="5:16" x14ac:dyDescent="0.35">
      <c r="E156" s="1"/>
      <c r="G156" s="1"/>
      <c r="H156" s="1"/>
      <c r="M156" s="1"/>
      <c r="O156" s="1"/>
      <c r="P156" s="1"/>
    </row>
    <row r="157" spans="5:16" x14ac:dyDescent="0.35">
      <c r="E157" s="1"/>
      <c r="G157" s="1"/>
      <c r="H157" s="1"/>
      <c r="M157" s="1"/>
      <c r="O157" s="1"/>
      <c r="P157" s="1"/>
    </row>
    <row r="158" spans="5:16" x14ac:dyDescent="0.35">
      <c r="E158" s="1"/>
      <c r="G158" s="1"/>
      <c r="H158" s="1"/>
      <c r="M158" s="1"/>
      <c r="O158" s="1"/>
      <c r="P158" s="1"/>
    </row>
    <row r="159" spans="5:16" x14ac:dyDescent="0.35">
      <c r="E159" s="1"/>
      <c r="G159" s="1"/>
      <c r="H159" s="1"/>
      <c r="M159" s="1"/>
      <c r="O159" s="1"/>
      <c r="P159" s="1"/>
    </row>
    <row r="160" spans="5:16" x14ac:dyDescent="0.35">
      <c r="E160" s="1"/>
      <c r="G160" s="1"/>
      <c r="H160" s="1"/>
      <c r="M160" s="1"/>
      <c r="O160" s="1"/>
      <c r="P160" s="1"/>
    </row>
    <row r="161" spans="5:16" x14ac:dyDescent="0.35">
      <c r="E161" s="1"/>
      <c r="G161" s="1"/>
      <c r="H161" s="1"/>
      <c r="M161" s="1"/>
      <c r="O161" s="1"/>
      <c r="P161" s="1"/>
    </row>
    <row r="162" spans="5:16" x14ac:dyDescent="0.35">
      <c r="E162" s="1"/>
      <c r="G162" s="1"/>
      <c r="H162" s="1"/>
      <c r="M162" s="1"/>
      <c r="O162" s="1"/>
      <c r="P162" s="1"/>
    </row>
    <row r="163" spans="5:16" x14ac:dyDescent="0.35">
      <c r="E163" s="1"/>
      <c r="G163" s="1"/>
      <c r="H163" s="1"/>
      <c r="M163" s="1"/>
      <c r="O163" s="1"/>
      <c r="P163" s="1"/>
    </row>
    <row r="164" spans="5:16" x14ac:dyDescent="0.35">
      <c r="E164" s="1"/>
      <c r="G164" s="1"/>
      <c r="H164" s="1"/>
      <c r="M164" s="1"/>
      <c r="O164" s="1"/>
      <c r="P164" s="1"/>
    </row>
    <row r="165" spans="5:16" x14ac:dyDescent="0.35">
      <c r="E165" s="1"/>
      <c r="G165" s="1"/>
      <c r="H165" s="1"/>
      <c r="M165" s="1"/>
      <c r="O165" s="1"/>
      <c r="P165" s="1"/>
    </row>
    <row r="166" spans="5:16" x14ac:dyDescent="0.35">
      <c r="E166" s="1"/>
      <c r="G166" s="1"/>
      <c r="H166" s="1"/>
      <c r="M166" s="1"/>
      <c r="O166" s="1"/>
      <c r="P166" s="1"/>
    </row>
    <row r="167" spans="5:16" x14ac:dyDescent="0.35">
      <c r="E167" s="1"/>
      <c r="G167" s="1"/>
      <c r="H167" s="1"/>
      <c r="M167" s="1"/>
      <c r="O167" s="1"/>
      <c r="P167" s="1"/>
    </row>
    <row r="168" spans="5:16" x14ac:dyDescent="0.35">
      <c r="E168" s="1"/>
      <c r="G168" s="1"/>
      <c r="H168" s="1"/>
      <c r="M168" s="1"/>
      <c r="O168" s="1"/>
      <c r="P168" s="1"/>
    </row>
    <row r="169" spans="5:16" x14ac:dyDescent="0.35">
      <c r="E169" s="1"/>
      <c r="G169" s="1"/>
      <c r="H169" s="1"/>
      <c r="M169" s="1"/>
      <c r="O169" s="1"/>
      <c r="P169" s="1"/>
    </row>
    <row r="170" spans="5:16" x14ac:dyDescent="0.35">
      <c r="E170" s="1"/>
      <c r="G170" s="1"/>
      <c r="H170" s="1"/>
      <c r="M170" s="1"/>
      <c r="O170" s="1"/>
      <c r="P170" s="1"/>
    </row>
    <row r="171" spans="5:16" x14ac:dyDescent="0.35">
      <c r="E171" s="1"/>
      <c r="G171" s="1"/>
      <c r="H171" s="1"/>
      <c r="M171" s="1"/>
      <c r="O171" s="1"/>
      <c r="P171" s="1"/>
    </row>
  </sheetData>
  <sheetProtection algorithmName="SHA-512" hashValue="sps2i9LSrH+/U6BmcTebUUzIQBciD7w454bn9FdbzymDNXqa6S+8LO9MgOo39xHZrMEHHYZlxyoqKumh+xTu3Q==" saltValue="ObceKUY3TVbgdttx4NmdeQ==" spinCount="100000" sheet="1" formatCells="0" insertRows="0" insertHyperlinks="0" deleteRows="0" sort="0" autoFilter="0" pivotTables="0"/>
  <conditionalFormatting sqref="B33:B37">
    <cfRule type="expression" dxfId="20" priority="20" stopIfTrue="1">
      <formula>RIGHT($B33,8)="Ergebnis"</formula>
    </cfRule>
  </conditionalFormatting>
  <conditionalFormatting sqref="D2:D13">
    <cfRule type="expression" dxfId="19" priority="73" stopIfTrue="1">
      <formula>RIGHT(#REF!,8)="Ergebnis"</formula>
    </cfRule>
  </conditionalFormatting>
  <conditionalFormatting sqref="D44:E49">
    <cfRule type="expression" dxfId="18" priority="42" stopIfTrue="1">
      <formula>RIGHT(#REF!,8)="Ergebnis"</formula>
    </cfRule>
  </conditionalFormatting>
  <conditionalFormatting sqref="D99:F99">
    <cfRule type="expression" dxfId="17" priority="70" stopIfTrue="1">
      <formula>RIGHT(#REF!,8)="Ergebnis"</formula>
    </cfRule>
  </conditionalFormatting>
  <conditionalFormatting sqref="F19:F24 D73 G91:G94">
    <cfRule type="expression" dxfId="16" priority="71" stopIfTrue="1">
      <formula>RIGHT(#REF!,8)="Ergebnis"</formula>
    </cfRule>
  </conditionalFormatting>
  <conditionalFormatting sqref="F25:G31">
    <cfRule type="expression" dxfId="15" priority="39" stopIfTrue="1">
      <formula>RIGHT(#REF!,8)="Ergebnis"</formula>
    </cfRule>
  </conditionalFormatting>
  <conditionalFormatting sqref="F60:G65">
    <cfRule type="expression" dxfId="14" priority="37" stopIfTrue="1">
      <formula>RIGHT(#REF!,8)="Ergebnis"</formula>
    </cfRule>
  </conditionalFormatting>
  <conditionalFormatting sqref="G98:G102">
    <cfRule type="expression" dxfId="13" priority="68" stopIfTrue="1">
      <formula>RIGHT(#REF!,8)="Ergebnis"</formula>
    </cfRule>
  </conditionalFormatting>
  <conditionalFormatting sqref="H2:I13 Q2:IF13 G18:G23 F67:G74 N67:O74 B74 J74 D103:I103">
    <cfRule type="expression" dxfId="12" priority="72" stopIfTrue="1">
      <formula>RIGHT(#REF!,8)="Ergebnis"</formula>
    </cfRule>
  </conditionalFormatting>
  <conditionalFormatting sqref="J33:J37">
    <cfRule type="expression" dxfId="11" priority="2" stopIfTrue="1">
      <formula>RIGHT($B33,8)="Ergebnis"</formula>
    </cfRule>
  </conditionalFormatting>
  <conditionalFormatting sqref="L2:L13">
    <cfRule type="expression" dxfId="10" priority="18" stopIfTrue="1">
      <formula>RIGHT(#REF!,8)="Ergebnis"</formula>
    </cfRule>
  </conditionalFormatting>
  <conditionalFormatting sqref="L44:M49">
    <cfRule type="expression" dxfId="9" priority="6" stopIfTrue="1">
      <formula>RIGHT(#REF!,8)="Ergebnis"</formula>
    </cfRule>
  </conditionalFormatting>
  <conditionalFormatting sqref="L99:N99">
    <cfRule type="expression" dxfId="8" priority="15" stopIfTrue="1">
      <formula>RIGHT(#REF!,8)="Ergebnis"</formula>
    </cfRule>
  </conditionalFormatting>
  <conditionalFormatting sqref="N26:O31">
    <cfRule type="expression" dxfId="7" priority="4" stopIfTrue="1">
      <formula>RIGHT(#REF!,8)="Ergebnis"</formula>
    </cfRule>
  </conditionalFormatting>
  <conditionalFormatting sqref="N60:O65">
    <cfRule type="expression" dxfId="6" priority="3" stopIfTrue="1">
      <formula>RIGHT(#REF!,8)="Ergebnis"</formula>
    </cfRule>
  </conditionalFormatting>
  <conditionalFormatting sqref="O18:O24 N20:N25 L73 O91:O94">
    <cfRule type="expression" dxfId="5" priority="16" stopIfTrue="1">
      <formula>RIGHT(#REF!,8)="Ergebnis"</formula>
    </cfRule>
  </conditionalFormatting>
  <conditionalFormatting sqref="O98:O102">
    <cfRule type="expression" dxfId="4" priority="13" stopIfTrue="1">
      <formula>RIGHT(#REF!,8)="Ergebnis"</formula>
    </cfRule>
  </conditionalFormatting>
  <conditionalFormatting sqref="P3:P13 L103:IF103">
    <cfRule type="expression" dxfId="3" priority="17" stopIfTrue="1">
      <formula>RIGHT(#REF!,8)="Ergebnis"</formula>
    </cfRule>
  </conditionalFormatting>
  <hyperlinks>
    <hyperlink ref="P2" r:id="rId1" display="TrekkingTrails.de" xr:uid="{E3E7FD6E-5EE9-4242-9DAA-EAF752C0E570}"/>
  </hyperlinks>
  <pageMargins left="0.78740157499999996" right="0.78740157499999996" top="0.984251969" bottom="0.984251969" header="0.4921259845" footer="0.4921259845"/>
  <pageSetup paperSize="9" scale="47" orientation="portrait" r:id="rId2"/>
  <headerFooter alignWithMargins="0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B1:O48"/>
  <sheetViews>
    <sheetView zoomScaleNormal="100" workbookViewId="0">
      <pane ySplit="12" topLeftCell="A29" activePane="bottomLeft" state="frozen"/>
      <selection activeCell="B14" sqref="B14:H22"/>
      <selection pane="bottomLeft"/>
    </sheetView>
  </sheetViews>
  <sheetFormatPr baseColWidth="10" defaultColWidth="10.6640625" defaultRowHeight="12.75" x14ac:dyDescent="0.35"/>
  <cols>
    <col min="1" max="1" width="5.59765625" style="85" customWidth="1"/>
    <col min="2" max="2" width="18.6640625" style="85" customWidth="1"/>
    <col min="3" max="3" width="32.46484375" style="85" bestFit="1" customWidth="1"/>
    <col min="4" max="8" width="8.59765625" style="85" customWidth="1"/>
    <col min="9" max="9" width="11.3984375" style="85" customWidth="1"/>
    <col min="10" max="16384" width="10.6640625" style="85"/>
  </cols>
  <sheetData>
    <row r="1" spans="2:15" ht="36.5" customHeight="1" x14ac:dyDescent="0.35">
      <c r="B1" s="224" t="s">
        <v>137</v>
      </c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2:15" ht="13.35" customHeight="1" x14ac:dyDescent="0.4">
      <c r="B2" s="13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6" t="s">
        <v>292</v>
      </c>
    </row>
    <row r="3" spans="2:15" ht="13.35" customHeight="1" x14ac:dyDescent="0.35"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ht="13.35" customHeight="1" x14ac:dyDescent="0.35"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ht="13.35" customHeight="1" x14ac:dyDescent="0.35"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2:15" ht="13.35" customHeight="1" x14ac:dyDescent="0.35"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5" ht="13.35" customHeight="1" x14ac:dyDescent="0.35"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2:15" ht="13.35" customHeight="1" x14ac:dyDescent="0.35"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5" ht="13.35" customHeight="1" x14ac:dyDescent="0.35"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2:15" s="103" customFormat="1" ht="13.35" customHeight="1" x14ac:dyDescent="0.35"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2:15" ht="13.9" x14ac:dyDescent="0.35">
      <c r="B11" s="240" t="s">
        <v>100</v>
      </c>
      <c r="C11" s="241"/>
      <c r="D11" s="241"/>
      <c r="E11" s="241"/>
      <c r="F11" s="241"/>
      <c r="G11" s="241"/>
      <c r="H11" s="241"/>
      <c r="I11" s="108" t="s">
        <v>155</v>
      </c>
      <c r="J11" s="240" t="s">
        <v>101</v>
      </c>
      <c r="K11" s="241"/>
      <c r="L11" s="241"/>
      <c r="M11" s="241"/>
      <c r="N11" s="241"/>
      <c r="O11" s="242"/>
    </row>
    <row r="12" spans="2:15" ht="24" x14ac:dyDescent="0.35">
      <c r="B12" s="109" t="s">
        <v>16</v>
      </c>
      <c r="C12" s="109" t="s">
        <v>99</v>
      </c>
      <c r="D12" s="110" t="s">
        <v>159</v>
      </c>
      <c r="E12" s="110" t="s">
        <v>160</v>
      </c>
      <c r="F12" s="110" t="s">
        <v>161</v>
      </c>
      <c r="G12" s="110" t="s">
        <v>162</v>
      </c>
      <c r="H12" s="110" t="s">
        <v>170</v>
      </c>
      <c r="I12" s="111" t="s">
        <v>171</v>
      </c>
      <c r="J12" s="112" t="s">
        <v>163</v>
      </c>
      <c r="K12" s="112" t="s">
        <v>164</v>
      </c>
      <c r="L12" s="110" t="s">
        <v>165</v>
      </c>
      <c r="M12" s="110" t="s">
        <v>166</v>
      </c>
      <c r="N12" s="110" t="s">
        <v>168</v>
      </c>
      <c r="O12" s="110" t="s">
        <v>150</v>
      </c>
    </row>
    <row r="13" spans="2:15" ht="12.75" customHeight="1" x14ac:dyDescent="0.35">
      <c r="B13" s="86" t="s">
        <v>103</v>
      </c>
      <c r="C13" s="104" t="s">
        <v>109</v>
      </c>
      <c r="D13" s="105">
        <v>496</v>
      </c>
      <c r="E13" s="105">
        <v>26</v>
      </c>
      <c r="F13" s="105">
        <v>38</v>
      </c>
      <c r="G13" s="105">
        <v>26</v>
      </c>
      <c r="H13" s="106">
        <v>10</v>
      </c>
      <c r="I13" s="87">
        <v>7</v>
      </c>
      <c r="J13" s="89">
        <f>H13*I13/100*D13</f>
        <v>347.2</v>
      </c>
      <c r="K13" s="89">
        <f>H13*I13/100*E13*9</f>
        <v>163.79999999999998</v>
      </c>
      <c r="L13" s="90">
        <f>H13*I13/100*F13*4</f>
        <v>106.39999999999999</v>
      </c>
      <c r="M13" s="90">
        <f>H13*I13/100*G13*4</f>
        <v>72.8</v>
      </c>
      <c r="N13" s="90">
        <f t="shared" ref="N13:N22" si="0">J13-SUM(K13:M13)</f>
        <v>4.1999999999999886</v>
      </c>
      <c r="O13" s="90"/>
    </row>
    <row r="14" spans="2:15" x14ac:dyDescent="0.35">
      <c r="B14" s="86" t="s">
        <v>103</v>
      </c>
      <c r="C14" s="86" t="s">
        <v>232</v>
      </c>
      <c r="D14" s="87">
        <v>346</v>
      </c>
      <c r="E14" s="87">
        <v>6</v>
      </c>
      <c r="F14" s="87">
        <v>64</v>
      </c>
      <c r="G14" s="87">
        <v>9</v>
      </c>
      <c r="H14" s="88">
        <v>100</v>
      </c>
      <c r="I14" s="87">
        <v>7</v>
      </c>
      <c r="J14" s="89">
        <f t="shared" ref="J14:J34" si="1">H14*I14/100*D14</f>
        <v>2422</v>
      </c>
      <c r="K14" s="89">
        <f t="shared" ref="K14:K34" si="2">H14*I14/100*E14*9</f>
        <v>378</v>
      </c>
      <c r="L14" s="90">
        <f t="shared" ref="L14:L34" si="3">H14*I14/100*F14*4</f>
        <v>1792</v>
      </c>
      <c r="M14" s="90">
        <f t="shared" ref="M14:M34" si="4">H14*I14/100*G14*4</f>
        <v>252</v>
      </c>
      <c r="N14" s="90">
        <f t="shared" si="0"/>
        <v>0</v>
      </c>
      <c r="O14" s="90"/>
    </row>
    <row r="15" spans="2:15" x14ac:dyDescent="0.35">
      <c r="B15" s="86" t="s">
        <v>103</v>
      </c>
      <c r="C15" s="86" t="s">
        <v>104</v>
      </c>
      <c r="D15" s="87">
        <v>363</v>
      </c>
      <c r="E15" s="87">
        <v>8.6</v>
      </c>
      <c r="F15" s="87">
        <v>56</v>
      </c>
      <c r="G15" s="87">
        <v>10</v>
      </c>
      <c r="H15" s="88">
        <v>100</v>
      </c>
      <c r="I15" s="87">
        <v>0</v>
      </c>
      <c r="J15" s="89">
        <f t="shared" si="1"/>
        <v>0</v>
      </c>
      <c r="K15" s="89">
        <f t="shared" si="2"/>
        <v>0</v>
      </c>
      <c r="L15" s="90">
        <f t="shared" si="3"/>
        <v>0</v>
      </c>
      <c r="M15" s="90">
        <f t="shared" si="4"/>
        <v>0</v>
      </c>
      <c r="N15" s="90">
        <f t="shared" si="0"/>
        <v>0</v>
      </c>
      <c r="O15" s="90"/>
    </row>
    <row r="16" spans="2:15" x14ac:dyDescent="0.35">
      <c r="B16" s="86" t="s">
        <v>105</v>
      </c>
      <c r="C16" s="86" t="s">
        <v>234</v>
      </c>
      <c r="D16" s="87">
        <v>431</v>
      </c>
      <c r="E16" s="87">
        <v>18.100000000000001</v>
      </c>
      <c r="F16" s="87">
        <v>55.8</v>
      </c>
      <c r="G16" s="87">
        <v>8.1</v>
      </c>
      <c r="H16" s="88">
        <v>150</v>
      </c>
      <c r="I16" s="87">
        <v>2</v>
      </c>
      <c r="J16" s="89">
        <f t="shared" si="1"/>
        <v>1293</v>
      </c>
      <c r="K16" s="89">
        <f t="shared" si="2"/>
        <v>488.70000000000005</v>
      </c>
      <c r="L16" s="90">
        <f t="shared" si="3"/>
        <v>669.59999999999991</v>
      </c>
      <c r="M16" s="90">
        <f t="shared" si="4"/>
        <v>97.199999999999989</v>
      </c>
      <c r="N16" s="90">
        <f t="shared" si="0"/>
        <v>37.5</v>
      </c>
      <c r="O16" s="90"/>
    </row>
    <row r="17" spans="2:15" x14ac:dyDescent="0.35">
      <c r="B17" s="86" t="s">
        <v>105</v>
      </c>
      <c r="C17" s="86" t="s">
        <v>233</v>
      </c>
      <c r="D17" s="87">
        <v>553</v>
      </c>
      <c r="E17" s="87">
        <v>35.799999999999997</v>
      </c>
      <c r="F17" s="87">
        <v>38.4</v>
      </c>
      <c r="G17" s="87">
        <v>17</v>
      </c>
      <c r="H17" s="88">
        <v>125</v>
      </c>
      <c r="I17" s="87">
        <v>2</v>
      </c>
      <c r="J17" s="89">
        <f t="shared" si="1"/>
        <v>1382.5</v>
      </c>
      <c r="K17" s="89">
        <f t="shared" si="2"/>
        <v>805.5</v>
      </c>
      <c r="L17" s="90">
        <f t="shared" si="3"/>
        <v>384</v>
      </c>
      <c r="M17" s="90">
        <f t="shared" si="4"/>
        <v>170</v>
      </c>
      <c r="N17" s="90">
        <f t="shared" si="0"/>
        <v>23</v>
      </c>
      <c r="O17" s="90"/>
    </row>
    <row r="18" spans="2:15" x14ac:dyDescent="0.35">
      <c r="B18" s="86" t="s">
        <v>105</v>
      </c>
      <c r="C18" s="86" t="s">
        <v>235</v>
      </c>
      <c r="D18" s="87">
        <v>459</v>
      </c>
      <c r="E18" s="87">
        <v>19.100000000000001</v>
      </c>
      <c r="F18" s="87">
        <v>60.4</v>
      </c>
      <c r="G18" s="87">
        <v>8.3000000000000007</v>
      </c>
      <c r="H18" s="88">
        <v>200</v>
      </c>
      <c r="I18" s="87">
        <v>3</v>
      </c>
      <c r="J18" s="89">
        <f t="shared" si="1"/>
        <v>2754</v>
      </c>
      <c r="K18" s="89">
        <f t="shared" si="2"/>
        <v>1031.4000000000001</v>
      </c>
      <c r="L18" s="90">
        <f t="shared" si="3"/>
        <v>1449.6</v>
      </c>
      <c r="M18" s="90">
        <f t="shared" si="4"/>
        <v>199.20000000000002</v>
      </c>
      <c r="N18" s="90">
        <f t="shared" si="0"/>
        <v>73.800000000000182</v>
      </c>
      <c r="O18" s="90"/>
    </row>
    <row r="19" spans="2:15" x14ac:dyDescent="0.35">
      <c r="B19" s="86" t="s">
        <v>105</v>
      </c>
      <c r="C19" s="86" t="s">
        <v>236</v>
      </c>
      <c r="D19" s="87">
        <v>550</v>
      </c>
      <c r="E19" s="87">
        <v>38.6</v>
      </c>
      <c r="F19" s="87">
        <v>36</v>
      </c>
      <c r="G19" s="87">
        <v>12.9</v>
      </c>
      <c r="H19" s="88">
        <v>250</v>
      </c>
      <c r="I19" s="87">
        <v>1</v>
      </c>
      <c r="J19" s="89">
        <f t="shared" si="1"/>
        <v>1375</v>
      </c>
      <c r="K19" s="89">
        <f t="shared" si="2"/>
        <v>868.5</v>
      </c>
      <c r="L19" s="90">
        <f t="shared" si="3"/>
        <v>360</v>
      </c>
      <c r="M19" s="90">
        <f t="shared" si="4"/>
        <v>129</v>
      </c>
      <c r="N19" s="90">
        <f t="shared" si="0"/>
        <v>17.5</v>
      </c>
      <c r="O19" s="90"/>
    </row>
    <row r="20" spans="2:15" x14ac:dyDescent="0.35">
      <c r="B20" s="86" t="s">
        <v>105</v>
      </c>
      <c r="C20" s="86" t="s">
        <v>237</v>
      </c>
      <c r="D20" s="87">
        <v>545</v>
      </c>
      <c r="E20" s="87">
        <v>35.799999999999997</v>
      </c>
      <c r="F20" s="87">
        <v>30.8</v>
      </c>
      <c r="G20" s="87">
        <v>21.8</v>
      </c>
      <c r="H20" s="88">
        <v>250</v>
      </c>
      <c r="I20" s="87">
        <v>2</v>
      </c>
      <c r="J20" s="89">
        <f t="shared" si="1"/>
        <v>2725</v>
      </c>
      <c r="K20" s="89">
        <f t="shared" si="2"/>
        <v>1611</v>
      </c>
      <c r="L20" s="90">
        <f t="shared" si="3"/>
        <v>616</v>
      </c>
      <c r="M20" s="90">
        <f t="shared" si="4"/>
        <v>436</v>
      </c>
      <c r="N20" s="90">
        <f t="shared" si="0"/>
        <v>62</v>
      </c>
      <c r="O20" s="90"/>
    </row>
    <row r="21" spans="2:15" x14ac:dyDescent="0.35">
      <c r="B21" s="86" t="s">
        <v>102</v>
      </c>
      <c r="C21" s="86" t="s">
        <v>238</v>
      </c>
      <c r="D21" s="87">
        <v>427</v>
      </c>
      <c r="E21" s="87">
        <v>16</v>
      </c>
      <c r="F21" s="87">
        <v>43</v>
      </c>
      <c r="G21" s="87">
        <v>19</v>
      </c>
      <c r="H21" s="88">
        <v>125</v>
      </c>
      <c r="I21" s="87">
        <v>1</v>
      </c>
      <c r="J21" s="89">
        <f t="shared" si="1"/>
        <v>533.75</v>
      </c>
      <c r="K21" s="89">
        <f t="shared" si="2"/>
        <v>180</v>
      </c>
      <c r="L21" s="90">
        <f t="shared" si="3"/>
        <v>215</v>
      </c>
      <c r="M21" s="90">
        <f t="shared" si="4"/>
        <v>95</v>
      </c>
      <c r="N21" s="90">
        <f t="shared" si="0"/>
        <v>43.75</v>
      </c>
      <c r="O21" s="90"/>
    </row>
    <row r="22" spans="2:15" x14ac:dyDescent="0.35">
      <c r="B22" s="86" t="s">
        <v>102</v>
      </c>
      <c r="C22" s="86" t="s">
        <v>242</v>
      </c>
      <c r="D22" s="87">
        <v>510</v>
      </c>
      <c r="E22" s="87">
        <v>23.5</v>
      </c>
      <c r="F22" s="87">
        <v>50.4</v>
      </c>
      <c r="G22" s="87">
        <v>21.5</v>
      </c>
      <c r="H22" s="88">
        <v>121</v>
      </c>
      <c r="I22" s="87">
        <v>1</v>
      </c>
      <c r="J22" s="89">
        <f t="shared" si="1"/>
        <v>617.1</v>
      </c>
      <c r="K22" s="89">
        <f t="shared" si="2"/>
        <v>255.91499999999999</v>
      </c>
      <c r="L22" s="90">
        <f t="shared" si="3"/>
        <v>243.93599999999998</v>
      </c>
      <c r="M22" s="90">
        <f t="shared" si="4"/>
        <v>104.06</v>
      </c>
      <c r="N22" s="90">
        <f t="shared" si="0"/>
        <v>13.188999999999965</v>
      </c>
      <c r="O22" s="90"/>
    </row>
    <row r="23" spans="2:15" x14ac:dyDescent="0.35">
      <c r="B23" s="86" t="s">
        <v>102</v>
      </c>
      <c r="C23" s="86" t="s">
        <v>243</v>
      </c>
      <c r="D23" s="87">
        <v>527</v>
      </c>
      <c r="E23" s="87">
        <v>31</v>
      </c>
      <c r="F23" s="87">
        <v>29</v>
      </c>
      <c r="G23" s="87">
        <v>20</v>
      </c>
      <c r="H23" s="88">
        <v>118</v>
      </c>
      <c r="I23" s="87">
        <v>1</v>
      </c>
      <c r="J23" s="89">
        <f t="shared" si="1"/>
        <v>621.86</v>
      </c>
      <c r="K23" s="89">
        <f t="shared" si="2"/>
        <v>329.21999999999997</v>
      </c>
      <c r="L23" s="90">
        <f t="shared" si="3"/>
        <v>136.88</v>
      </c>
      <c r="M23" s="90">
        <f t="shared" si="4"/>
        <v>94.399999999999991</v>
      </c>
      <c r="N23" s="90">
        <f>J23-SUM(K23:M23)</f>
        <v>61.360000000000014</v>
      </c>
      <c r="O23" s="90"/>
    </row>
    <row r="24" spans="2:15" x14ac:dyDescent="0.35">
      <c r="B24" s="86" t="s">
        <v>102</v>
      </c>
      <c r="C24" s="86" t="s">
        <v>244</v>
      </c>
      <c r="D24" s="87">
        <v>370</v>
      </c>
      <c r="E24" s="87">
        <v>11</v>
      </c>
      <c r="F24" s="87">
        <v>49</v>
      </c>
      <c r="G24" s="87">
        <v>17</v>
      </c>
      <c r="H24" s="88">
        <v>170</v>
      </c>
      <c r="I24" s="87">
        <v>1</v>
      </c>
      <c r="J24" s="89">
        <f t="shared" si="1"/>
        <v>629</v>
      </c>
      <c r="K24" s="89">
        <f t="shared" si="2"/>
        <v>168.29999999999998</v>
      </c>
      <c r="L24" s="90">
        <f t="shared" si="3"/>
        <v>333.2</v>
      </c>
      <c r="M24" s="90">
        <f t="shared" si="4"/>
        <v>115.6</v>
      </c>
      <c r="N24" s="90">
        <f t="shared" ref="N24:N40" si="5">J24-SUM(K24:M24)</f>
        <v>11.899999999999977</v>
      </c>
      <c r="O24" s="90"/>
    </row>
    <row r="25" spans="2:15" x14ac:dyDescent="0.35">
      <c r="B25" s="86" t="s">
        <v>102</v>
      </c>
      <c r="C25" s="86" t="s">
        <v>239</v>
      </c>
      <c r="D25" s="87">
        <v>380</v>
      </c>
      <c r="E25" s="87">
        <v>6.8</v>
      </c>
      <c r="F25" s="87">
        <v>60</v>
      </c>
      <c r="G25" s="87">
        <v>17</v>
      </c>
      <c r="H25" s="88">
        <v>125</v>
      </c>
      <c r="I25" s="87">
        <v>2</v>
      </c>
      <c r="J25" s="89">
        <f t="shared" si="1"/>
        <v>950</v>
      </c>
      <c r="K25" s="89">
        <f t="shared" si="2"/>
        <v>153</v>
      </c>
      <c r="L25" s="90">
        <f t="shared" si="3"/>
        <v>600</v>
      </c>
      <c r="M25" s="90">
        <f t="shared" si="4"/>
        <v>170</v>
      </c>
      <c r="N25" s="90">
        <f t="shared" si="5"/>
        <v>27</v>
      </c>
      <c r="O25" s="90"/>
    </row>
    <row r="26" spans="2:15" x14ac:dyDescent="0.35">
      <c r="B26" s="86" t="s">
        <v>102</v>
      </c>
      <c r="C26" s="86" t="s">
        <v>240</v>
      </c>
      <c r="D26" s="87">
        <v>432</v>
      </c>
      <c r="E26" s="87">
        <v>15</v>
      </c>
      <c r="F26" s="87">
        <v>59</v>
      </c>
      <c r="G26" s="87">
        <v>13</v>
      </c>
      <c r="H26" s="88">
        <v>125</v>
      </c>
      <c r="I26" s="87">
        <v>1</v>
      </c>
      <c r="J26" s="89">
        <f t="shared" si="1"/>
        <v>540</v>
      </c>
      <c r="K26" s="89">
        <f t="shared" si="2"/>
        <v>168.75</v>
      </c>
      <c r="L26" s="90">
        <f t="shared" si="3"/>
        <v>295</v>
      </c>
      <c r="M26" s="90">
        <f t="shared" si="4"/>
        <v>65</v>
      </c>
      <c r="N26" s="90">
        <f t="shared" si="5"/>
        <v>11.25</v>
      </c>
      <c r="O26" s="90"/>
    </row>
    <row r="27" spans="2:15" x14ac:dyDescent="0.35">
      <c r="B27" s="86" t="s">
        <v>102</v>
      </c>
      <c r="C27" s="86" t="s">
        <v>241</v>
      </c>
      <c r="D27" s="87">
        <v>400</v>
      </c>
      <c r="E27" s="87">
        <v>9.5</v>
      </c>
      <c r="F27" s="87">
        <v>63</v>
      </c>
      <c r="G27" s="87">
        <v>12</v>
      </c>
      <c r="H27" s="88">
        <v>125</v>
      </c>
      <c r="I27" s="87">
        <v>2</v>
      </c>
      <c r="J27" s="89">
        <f t="shared" si="1"/>
        <v>1000</v>
      </c>
      <c r="K27" s="89">
        <f t="shared" si="2"/>
        <v>213.75</v>
      </c>
      <c r="L27" s="90">
        <f t="shared" si="3"/>
        <v>630</v>
      </c>
      <c r="M27" s="90">
        <f t="shared" si="4"/>
        <v>120</v>
      </c>
      <c r="N27" s="90">
        <f t="shared" si="5"/>
        <v>36.25</v>
      </c>
      <c r="O27" s="90"/>
    </row>
    <row r="28" spans="2:15" x14ac:dyDescent="0.35">
      <c r="B28" s="86" t="s">
        <v>102</v>
      </c>
      <c r="C28" s="86" t="s">
        <v>114</v>
      </c>
      <c r="D28" s="87">
        <v>594</v>
      </c>
      <c r="E28" s="87">
        <v>50</v>
      </c>
      <c r="F28" s="87">
        <v>23</v>
      </c>
      <c r="G28" s="87">
        <v>12</v>
      </c>
      <c r="H28" s="88">
        <v>200</v>
      </c>
      <c r="I28" s="87">
        <v>1</v>
      </c>
      <c r="J28" s="89">
        <f t="shared" si="1"/>
        <v>1188</v>
      </c>
      <c r="K28" s="89">
        <f t="shared" si="2"/>
        <v>900</v>
      </c>
      <c r="L28" s="90">
        <f t="shared" si="3"/>
        <v>184</v>
      </c>
      <c r="M28" s="90">
        <f t="shared" si="4"/>
        <v>96</v>
      </c>
      <c r="N28" s="90">
        <f t="shared" si="5"/>
        <v>8</v>
      </c>
      <c r="O28" s="90"/>
    </row>
    <row r="29" spans="2:15" x14ac:dyDescent="0.35">
      <c r="B29" s="86" t="s">
        <v>134</v>
      </c>
      <c r="C29" s="86" t="s">
        <v>98</v>
      </c>
      <c r="D29" s="87">
        <v>586</v>
      </c>
      <c r="E29" s="87">
        <v>43</v>
      </c>
      <c r="F29" s="87">
        <v>30</v>
      </c>
      <c r="G29" s="87">
        <v>18</v>
      </c>
      <c r="H29" s="91">
        <v>400</v>
      </c>
      <c r="I29" s="87">
        <v>0.5</v>
      </c>
      <c r="J29" s="89">
        <f t="shared" si="1"/>
        <v>1172</v>
      </c>
      <c r="K29" s="89">
        <f t="shared" si="2"/>
        <v>774</v>
      </c>
      <c r="L29" s="90">
        <f t="shared" si="3"/>
        <v>240</v>
      </c>
      <c r="M29" s="90">
        <f t="shared" si="4"/>
        <v>144</v>
      </c>
      <c r="N29" s="90">
        <f t="shared" si="5"/>
        <v>14</v>
      </c>
      <c r="O29" s="90"/>
    </row>
    <row r="30" spans="2:15" x14ac:dyDescent="0.35">
      <c r="B30" s="86" t="s">
        <v>134</v>
      </c>
      <c r="C30" s="86" t="s">
        <v>245</v>
      </c>
      <c r="D30" s="87">
        <v>271</v>
      </c>
      <c r="E30" s="87">
        <v>3.7</v>
      </c>
      <c r="F30" s="87">
        <v>19.3</v>
      </c>
      <c r="G30" s="87">
        <v>40.1</v>
      </c>
      <c r="H30" s="91">
        <v>150</v>
      </c>
      <c r="I30" s="87">
        <v>2</v>
      </c>
      <c r="J30" s="89">
        <f t="shared" si="1"/>
        <v>813</v>
      </c>
      <c r="K30" s="89">
        <f t="shared" si="2"/>
        <v>99.9</v>
      </c>
      <c r="L30" s="90">
        <f t="shared" si="3"/>
        <v>231.60000000000002</v>
      </c>
      <c r="M30" s="90">
        <f t="shared" si="4"/>
        <v>481.20000000000005</v>
      </c>
      <c r="N30" s="90">
        <f t="shared" si="5"/>
        <v>0.29999999999995453</v>
      </c>
      <c r="O30" s="90"/>
    </row>
    <row r="31" spans="2:15" x14ac:dyDescent="0.35">
      <c r="B31" s="86" t="s">
        <v>134</v>
      </c>
      <c r="C31" s="86" t="s">
        <v>136</v>
      </c>
      <c r="D31" s="87">
        <v>514</v>
      </c>
      <c r="E31" s="87">
        <v>29.6</v>
      </c>
      <c r="F31" s="87">
        <v>57.1</v>
      </c>
      <c r="G31" s="87">
        <v>2.2999999999999998</v>
      </c>
      <c r="H31" s="91">
        <v>250</v>
      </c>
      <c r="I31" s="87">
        <v>1</v>
      </c>
      <c r="J31" s="89">
        <f t="shared" si="1"/>
        <v>1285</v>
      </c>
      <c r="K31" s="89">
        <f t="shared" si="2"/>
        <v>666</v>
      </c>
      <c r="L31" s="90">
        <f t="shared" si="3"/>
        <v>571</v>
      </c>
      <c r="M31" s="90">
        <f t="shared" si="4"/>
        <v>23</v>
      </c>
      <c r="N31" s="90">
        <f t="shared" si="5"/>
        <v>25</v>
      </c>
      <c r="O31" s="90"/>
    </row>
    <row r="32" spans="2:15" x14ac:dyDescent="0.35">
      <c r="B32" s="86" t="s">
        <v>134</v>
      </c>
      <c r="C32" s="86" t="s">
        <v>246</v>
      </c>
      <c r="D32" s="87">
        <v>495</v>
      </c>
      <c r="E32" s="87">
        <v>32</v>
      </c>
      <c r="F32" s="87">
        <v>38</v>
      </c>
      <c r="G32" s="87">
        <v>11</v>
      </c>
      <c r="H32" s="91">
        <v>100</v>
      </c>
      <c r="I32" s="87">
        <v>1</v>
      </c>
      <c r="J32" s="89">
        <f t="shared" si="1"/>
        <v>495</v>
      </c>
      <c r="K32" s="89">
        <f t="shared" si="2"/>
        <v>288</v>
      </c>
      <c r="L32" s="90">
        <f t="shared" si="3"/>
        <v>152</v>
      </c>
      <c r="M32" s="90">
        <f t="shared" si="4"/>
        <v>44</v>
      </c>
      <c r="N32" s="90">
        <f t="shared" si="5"/>
        <v>11</v>
      </c>
      <c r="O32" s="90"/>
    </row>
    <row r="33" spans="2:15" x14ac:dyDescent="0.35">
      <c r="B33" s="86" t="s">
        <v>134</v>
      </c>
      <c r="C33" s="86" t="s">
        <v>169</v>
      </c>
      <c r="D33" s="87">
        <v>601</v>
      </c>
      <c r="E33" s="87">
        <v>55</v>
      </c>
      <c r="F33" s="87">
        <v>14</v>
      </c>
      <c r="G33" s="87">
        <v>10</v>
      </c>
      <c r="H33" s="91">
        <v>200</v>
      </c>
      <c r="I33" s="87">
        <v>0.5</v>
      </c>
      <c r="J33" s="89">
        <f t="shared" si="1"/>
        <v>601</v>
      </c>
      <c r="K33" s="89">
        <f t="shared" si="2"/>
        <v>495</v>
      </c>
      <c r="L33" s="90">
        <f t="shared" si="3"/>
        <v>56</v>
      </c>
      <c r="M33" s="90">
        <f t="shared" si="4"/>
        <v>40</v>
      </c>
      <c r="N33" s="90">
        <f t="shared" si="5"/>
        <v>10</v>
      </c>
      <c r="O33" s="90"/>
    </row>
    <row r="34" spans="2:15" x14ac:dyDescent="0.35">
      <c r="B34" s="86" t="s">
        <v>134</v>
      </c>
      <c r="C34" s="86" t="s">
        <v>135</v>
      </c>
      <c r="D34" s="87">
        <v>337</v>
      </c>
      <c r="E34" s="87">
        <v>1.2</v>
      </c>
      <c r="F34" s="87">
        <v>80</v>
      </c>
      <c r="G34" s="87">
        <v>0.2</v>
      </c>
      <c r="H34" s="91">
        <v>200</v>
      </c>
      <c r="I34" s="87">
        <v>2</v>
      </c>
      <c r="J34" s="89">
        <f t="shared" si="1"/>
        <v>1348</v>
      </c>
      <c r="K34" s="89">
        <f t="shared" si="2"/>
        <v>43.199999999999996</v>
      </c>
      <c r="L34" s="90">
        <f t="shared" si="3"/>
        <v>1280</v>
      </c>
      <c r="M34" s="90">
        <f t="shared" si="4"/>
        <v>3.2</v>
      </c>
      <c r="N34" s="90">
        <f t="shared" si="5"/>
        <v>21.599999999999909</v>
      </c>
      <c r="O34" s="90"/>
    </row>
    <row r="35" spans="2:15" x14ac:dyDescent="0.35">
      <c r="B35" s="86"/>
      <c r="C35" s="86"/>
      <c r="D35" s="87"/>
      <c r="E35" s="87"/>
      <c r="F35" s="87"/>
      <c r="G35" s="87"/>
      <c r="H35" s="91"/>
      <c r="I35" s="87"/>
      <c r="J35" s="89">
        <f>H35*I35/100*D35</f>
        <v>0</v>
      </c>
      <c r="K35" s="89">
        <f>H35*I35/100*E35*9</f>
        <v>0</v>
      </c>
      <c r="L35" s="90">
        <f>H35*I35/100*F35*4</f>
        <v>0</v>
      </c>
      <c r="M35" s="90">
        <f>H35*I35/100*G35*4</f>
        <v>0</v>
      </c>
      <c r="N35" s="90">
        <f>J35-SUM(K35:M35)</f>
        <v>0</v>
      </c>
      <c r="O35" s="90"/>
    </row>
    <row r="36" spans="2:15" x14ac:dyDescent="0.35">
      <c r="B36" s="86"/>
      <c r="C36" s="86"/>
      <c r="D36" s="87"/>
      <c r="E36" s="87"/>
      <c r="F36" s="87"/>
      <c r="G36" s="87"/>
      <c r="H36" s="91"/>
      <c r="I36" s="87"/>
      <c r="J36" s="89">
        <f>H36*I36/100*D36</f>
        <v>0</v>
      </c>
      <c r="K36" s="89">
        <f>H36*I36/100*E36*9</f>
        <v>0</v>
      </c>
      <c r="L36" s="90">
        <f>H36*I36/100*F36*4</f>
        <v>0</v>
      </c>
      <c r="M36" s="90">
        <f>H36*I36/100*G36*4</f>
        <v>0</v>
      </c>
      <c r="N36" s="90">
        <f>J36-SUM(K36:M36)</f>
        <v>0</v>
      </c>
      <c r="O36" s="90"/>
    </row>
    <row r="37" spans="2:15" x14ac:dyDescent="0.35">
      <c r="B37" s="86"/>
      <c r="C37" s="86"/>
      <c r="D37" s="87"/>
      <c r="E37" s="87"/>
      <c r="F37" s="87"/>
      <c r="G37" s="87"/>
      <c r="H37" s="91"/>
      <c r="I37" s="87"/>
      <c r="J37" s="89">
        <f>H37*I37/100*D37</f>
        <v>0</v>
      </c>
      <c r="K37" s="89">
        <f>H37*I37/100*E37*9</f>
        <v>0</v>
      </c>
      <c r="L37" s="90">
        <f>H37*I37/100*F37*4</f>
        <v>0</v>
      </c>
      <c r="M37" s="90">
        <f>H37*I37/100*G37*4</f>
        <v>0</v>
      </c>
      <c r="N37" s="90">
        <f>J37-SUM(K37:M37)</f>
        <v>0</v>
      </c>
      <c r="O37" s="90"/>
    </row>
    <row r="38" spans="2:15" x14ac:dyDescent="0.35">
      <c r="B38" s="86"/>
      <c r="C38" s="86"/>
      <c r="D38" s="87"/>
      <c r="E38" s="87"/>
      <c r="F38" s="87"/>
      <c r="G38" s="87"/>
      <c r="H38" s="88"/>
      <c r="I38" s="87"/>
      <c r="J38" s="89">
        <f>H38*I38/100*D38</f>
        <v>0</v>
      </c>
      <c r="K38" s="89">
        <f>H38*I38/100*E38*9</f>
        <v>0</v>
      </c>
      <c r="L38" s="90">
        <f>H38*I38/100*F38*4</f>
        <v>0</v>
      </c>
      <c r="M38" s="90">
        <f>H38*I38/100*G38*4</f>
        <v>0</v>
      </c>
      <c r="N38" s="90">
        <f>J38-SUM(K38:M38)</f>
        <v>0</v>
      </c>
      <c r="O38" s="90"/>
    </row>
    <row r="39" spans="2:15" x14ac:dyDescent="0.35">
      <c r="B39" s="92"/>
      <c r="C39" s="92"/>
      <c r="D39" s="93"/>
      <c r="E39" s="93"/>
      <c r="F39" s="93"/>
      <c r="G39" s="93"/>
      <c r="H39" s="94"/>
      <c r="I39" s="87"/>
      <c r="J39" s="89">
        <f>H39*I39/100*D39</f>
        <v>0</v>
      </c>
      <c r="K39" s="89">
        <f>H39*I39/100*E39*9</f>
        <v>0</v>
      </c>
      <c r="L39" s="90">
        <f>H39*I39/100*F39*4</f>
        <v>0</v>
      </c>
      <c r="M39" s="90">
        <f>H39*I39/100*G39*4</f>
        <v>0</v>
      </c>
      <c r="N39" s="90">
        <f>J39-SUM(K39:M39)</f>
        <v>0</v>
      </c>
      <c r="O39" s="90"/>
    </row>
    <row r="40" spans="2:15" s="6" customFormat="1" ht="14" customHeight="1" x14ac:dyDescent="0.4">
      <c r="B40" s="157" t="s">
        <v>182</v>
      </c>
      <c r="C40" s="28"/>
      <c r="D40" s="28"/>
      <c r="E40" s="28"/>
      <c r="F40" s="28"/>
      <c r="G40" s="28"/>
      <c r="H40" s="158"/>
      <c r="I40" s="159">
        <f>SUMPRODUCT(H13:H39,I13:I39)</f>
        <v>5379</v>
      </c>
      <c r="J40" s="160">
        <f>SUM(J13:J39)</f>
        <v>24092.410000000003</v>
      </c>
      <c r="K40" s="160">
        <f>SUM(K13:K39)</f>
        <v>10081.934999999999</v>
      </c>
      <c r="L40" s="161">
        <f>SUM(L13:L39)</f>
        <v>10546.216</v>
      </c>
      <c r="M40" s="161">
        <f>SUM(M13:M39)</f>
        <v>2951.66</v>
      </c>
      <c r="N40" s="161">
        <f t="shared" si="5"/>
        <v>512.59900000000562</v>
      </c>
      <c r="O40" s="162"/>
    </row>
    <row r="42" spans="2:15" ht="13.9" x14ac:dyDescent="0.4">
      <c r="B42" s="238" t="s">
        <v>111</v>
      </c>
      <c r="C42" s="239"/>
      <c r="D42" s="239"/>
      <c r="E42" s="239"/>
      <c r="F42" s="239"/>
      <c r="G42" s="239"/>
      <c r="H42" s="239"/>
      <c r="I42" s="101"/>
      <c r="J42" s="243" t="s">
        <v>110</v>
      </c>
      <c r="K42" s="244"/>
      <c r="L42" s="244"/>
      <c r="M42" s="244"/>
      <c r="N42" s="245"/>
      <c r="O42" s="246"/>
    </row>
    <row r="43" spans="2:15" ht="13.9" x14ac:dyDescent="0.4">
      <c r="B43" s="95" t="s">
        <v>107</v>
      </c>
      <c r="C43" s="95"/>
      <c r="D43" s="96">
        <f>Tourplaner!C5</f>
        <v>7</v>
      </c>
      <c r="E43" s="97"/>
      <c r="F43" s="97"/>
      <c r="G43" s="98"/>
      <c r="H43" s="97"/>
      <c r="I43" s="99"/>
      <c r="J43" s="167"/>
      <c r="K43" s="168"/>
      <c r="L43" s="169"/>
      <c r="M43" s="169"/>
      <c r="N43" s="170"/>
      <c r="O43" s="171"/>
    </row>
    <row r="44" spans="2:15" ht="13.9" x14ac:dyDescent="0.4">
      <c r="B44" s="95" t="s">
        <v>106</v>
      </c>
      <c r="C44" s="95"/>
      <c r="D44" s="96">
        <v>3500</v>
      </c>
      <c r="E44" s="100">
        <v>0.3</v>
      </c>
      <c r="F44" s="100">
        <v>0.55000000000000004</v>
      </c>
      <c r="G44" s="100">
        <v>0.15</v>
      </c>
      <c r="H44" s="97"/>
      <c r="I44" s="97"/>
      <c r="J44" s="172">
        <f>D43*D44</f>
        <v>24500</v>
      </c>
      <c r="K44" s="173">
        <f>(K40/SUM(K40:M40))-E44</f>
        <v>0.12756640415820131</v>
      </c>
      <c r="L44" s="174">
        <f>(L40/SUM(K40:M40))-F44</f>
        <v>-0.10274382818420386</v>
      </c>
      <c r="M44" s="174">
        <f>(M40/SUM(K40:M40))-G44</f>
        <v>-2.4822575973997396E-2</v>
      </c>
      <c r="N44" s="175"/>
      <c r="O44" s="175"/>
    </row>
    <row r="45" spans="2:15" s="6" customFormat="1" ht="13.9" x14ac:dyDescent="0.4">
      <c r="B45" s="157" t="s">
        <v>181</v>
      </c>
      <c r="C45" s="157"/>
      <c r="D45" s="157"/>
      <c r="E45" s="157"/>
      <c r="F45" s="157"/>
      <c r="G45" s="157"/>
      <c r="H45" s="157"/>
      <c r="I45" s="163"/>
      <c r="J45" s="164">
        <f>J40-J44</f>
        <v>-407.58999999999651</v>
      </c>
      <c r="K45" s="165">
        <f>K40-(E44)*J44</f>
        <v>2731.9349999999995</v>
      </c>
      <c r="L45" s="166">
        <f>L40-(F44)*J44</f>
        <v>-2928.7840000000015</v>
      </c>
      <c r="M45" s="166">
        <f>M40-(G44)*J44</f>
        <v>-723.34000000000015</v>
      </c>
      <c r="N45" s="162"/>
      <c r="O45" s="162"/>
    </row>
    <row r="47" spans="2:15" x14ac:dyDescent="0.35">
      <c r="B47" s="176"/>
    </row>
    <row r="48" spans="2:15" x14ac:dyDescent="0.35">
      <c r="J48" s="102"/>
    </row>
  </sheetData>
  <sheetProtection algorithmName="SHA-512" hashValue="pbebetk3NZoD491Wgr7ddV0yWHnQNJ6LJYK9vwd7qyPtTC01cf/13ShgM8o2zpqVeZB3rtpro80SRNr/y5bMJg==" saltValue="3veQ2Ps/Sc+oyAENkUCb0g==" spinCount="100000" sheet="1" objects="1" scenarios="1" formatCells="0" insertRows="0" insertHyperlinks="0" deleteRows="0" sort="0" autoFilter="0"/>
  <autoFilter ref="I12:I40" xr:uid="{00000000-0009-0000-0000-000003000000}"/>
  <sortState xmlns:xlrd2="http://schemas.microsoft.com/office/spreadsheetml/2017/richdata2" ref="B6:L30">
    <sortCondition ref="B6:B30"/>
  </sortState>
  <mergeCells count="5">
    <mergeCell ref="B42:H42"/>
    <mergeCell ref="B1:O1"/>
    <mergeCell ref="B11:H11"/>
    <mergeCell ref="J11:O11"/>
    <mergeCell ref="J42:O42"/>
  </mergeCells>
  <conditionalFormatting sqref="J45:N45">
    <cfRule type="cellIs" dxfId="2" priority="3" operator="greaterThan">
      <formula>0</formula>
    </cfRule>
    <cfRule type="cellIs" dxfId="1" priority="4" operator="lessThan">
      <formula>0</formula>
    </cfRule>
  </conditionalFormatting>
  <hyperlinks>
    <hyperlink ref="O2" r:id="rId1" display="TrekkingTrails.de" xr:uid="{00000000-0004-0000-0300-000000000000}"/>
  </hyperlinks>
  <pageMargins left="0.7" right="0.7" top="0.78740157499999996" bottom="0.78740157499999996" header="0.3" footer="0.3"/>
  <pageSetup paperSize="9" orientation="portrait" horizontalDpi="4294967293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low="1" xr2:uid="{00000000-0003-0000-0300-000000000000}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Verpflegungsrechner!K13:M13</xm:f>
              <xm:sqref>O13</xm:sqref>
            </x14:sparkline>
            <x14:sparkline>
              <xm:f>Verpflegungsrechner!K14:M14</xm:f>
              <xm:sqref>O14</xm:sqref>
            </x14:sparkline>
            <x14:sparkline>
              <xm:f>Verpflegungsrechner!K15:M15</xm:f>
              <xm:sqref>O15</xm:sqref>
            </x14:sparkline>
            <x14:sparkline>
              <xm:f>Verpflegungsrechner!K16:M16</xm:f>
              <xm:sqref>O16</xm:sqref>
            </x14:sparkline>
            <x14:sparkline>
              <xm:f>Verpflegungsrechner!K17:M17</xm:f>
              <xm:sqref>O17</xm:sqref>
            </x14:sparkline>
            <x14:sparkline>
              <xm:f>Verpflegungsrechner!K18:M18</xm:f>
              <xm:sqref>O18</xm:sqref>
            </x14:sparkline>
            <x14:sparkline>
              <xm:f>Verpflegungsrechner!K19:M19</xm:f>
              <xm:sqref>O19</xm:sqref>
            </x14:sparkline>
            <x14:sparkline>
              <xm:f>Verpflegungsrechner!K20:M20</xm:f>
              <xm:sqref>O20</xm:sqref>
            </x14:sparkline>
            <x14:sparkline>
              <xm:f>Verpflegungsrechner!K21:M21</xm:f>
              <xm:sqref>O21</xm:sqref>
            </x14:sparkline>
            <x14:sparkline>
              <xm:f>Verpflegungsrechner!K22:M22</xm:f>
              <xm:sqref>O22</xm:sqref>
            </x14:sparkline>
            <x14:sparkline>
              <xm:f>Verpflegungsrechner!K23:M23</xm:f>
              <xm:sqref>O23</xm:sqref>
            </x14:sparkline>
            <x14:sparkline>
              <xm:f>Verpflegungsrechner!K24:M24</xm:f>
              <xm:sqref>O24</xm:sqref>
            </x14:sparkline>
            <x14:sparkline>
              <xm:f>Verpflegungsrechner!K25:M25</xm:f>
              <xm:sqref>O25</xm:sqref>
            </x14:sparkline>
            <x14:sparkline>
              <xm:f>Verpflegungsrechner!K26:M26</xm:f>
              <xm:sqref>O26</xm:sqref>
            </x14:sparkline>
            <x14:sparkline>
              <xm:f>Verpflegungsrechner!K27:M27</xm:f>
              <xm:sqref>O27</xm:sqref>
            </x14:sparkline>
            <x14:sparkline>
              <xm:f>Verpflegungsrechner!K28:M28</xm:f>
              <xm:sqref>O28</xm:sqref>
            </x14:sparkline>
            <x14:sparkline>
              <xm:f>Verpflegungsrechner!K29:M29</xm:f>
              <xm:sqref>O29</xm:sqref>
            </x14:sparkline>
            <x14:sparkline>
              <xm:f>Verpflegungsrechner!K30:M30</xm:f>
              <xm:sqref>O30</xm:sqref>
            </x14:sparkline>
            <x14:sparkline>
              <xm:f>Verpflegungsrechner!K31:M31</xm:f>
              <xm:sqref>O31</xm:sqref>
            </x14:sparkline>
            <x14:sparkline>
              <xm:f>Verpflegungsrechner!K32:M32</xm:f>
              <xm:sqref>O32</xm:sqref>
            </x14:sparkline>
            <x14:sparkline>
              <xm:f>Verpflegungsrechner!K33:M33</xm:f>
              <xm:sqref>O33</xm:sqref>
            </x14:sparkline>
            <x14:sparkline>
              <xm:f>Verpflegungsrechner!K34:M34</xm:f>
              <xm:sqref>O34</xm:sqref>
            </x14:sparkline>
            <x14:sparkline>
              <xm:f>Verpflegungsrechner!K35:M35</xm:f>
              <xm:sqref>O35</xm:sqref>
            </x14:sparkline>
            <x14:sparkline>
              <xm:f>Verpflegungsrechner!K36:M36</xm:f>
              <xm:sqref>O36</xm:sqref>
            </x14:sparkline>
            <x14:sparkline>
              <xm:f>Verpflegungsrechner!K37:M37</xm:f>
              <xm:sqref>O37</xm:sqref>
            </x14:sparkline>
            <x14:sparkline>
              <xm:f>Verpflegungsrechner!K38:M38</xm:f>
              <xm:sqref>O38</xm:sqref>
            </x14:sparkline>
            <x14:sparkline>
              <xm:f>Verpflegungsrechner!K39:M39</xm:f>
              <xm:sqref>O39</xm:sqref>
            </x14:sparkline>
            <x14:sparkline>
              <xm:f>Verpflegungsrechner!K40:M40</xm:f>
              <xm:sqref>O40</xm:sqref>
            </x14:sparkline>
          </x14:sparklines>
        </x14:sparklineGroup>
        <x14:sparklineGroup manualMax="0" manualMin="0" type="column" displayEmptyCellsAs="gap" negative="1" xr2:uid="{00000000-0003-0000-0300-000001000000}">
          <x14:colorSeries theme="9"/>
          <x14:colorNegative theme="5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Verpflegungsrechner!K45:M45</xm:f>
              <xm:sqref>O45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B1:J114"/>
  <sheetViews>
    <sheetView showGridLines="0" zoomScaleNormal="100" workbookViewId="0">
      <pane ySplit="12" topLeftCell="A13" activePane="bottomLeft" state="frozen"/>
      <selection activeCell="B14" sqref="B14:H22"/>
      <selection pane="bottomLeft"/>
    </sheetView>
  </sheetViews>
  <sheetFormatPr baseColWidth="10" defaultColWidth="10.6640625" defaultRowHeight="12.75" x14ac:dyDescent="0.35"/>
  <cols>
    <col min="1" max="1" width="5.59765625" style="6" customWidth="1"/>
    <col min="2" max="2" width="27.19921875" style="6" customWidth="1"/>
    <col min="3" max="3" width="30.06640625" style="6" bestFit="1" customWidth="1"/>
    <col min="4" max="9" width="14.59765625" style="6" customWidth="1"/>
    <col min="10" max="10" width="10.6640625" style="16"/>
    <col min="11" max="16384" width="10.6640625" style="6"/>
  </cols>
  <sheetData>
    <row r="1" spans="2:10" s="12" customFormat="1" ht="36.5" customHeight="1" x14ac:dyDescent="0.35">
      <c r="B1" s="247" t="s">
        <v>138</v>
      </c>
      <c r="C1" s="248"/>
      <c r="D1" s="248"/>
      <c r="E1" s="248"/>
      <c r="F1" s="248"/>
      <c r="G1" s="248"/>
      <c r="H1" s="248"/>
      <c r="I1" s="248"/>
      <c r="J1" s="248"/>
    </row>
    <row r="2" spans="2:10" ht="13.35" customHeight="1" x14ac:dyDescent="0.4">
      <c r="B2" s="13"/>
      <c r="C2" s="14"/>
      <c r="D2" s="15"/>
      <c r="E2" s="15"/>
      <c r="F2" s="15"/>
      <c r="G2" s="15"/>
      <c r="H2" s="15"/>
      <c r="I2" s="15"/>
      <c r="J2" s="26" t="s">
        <v>292</v>
      </c>
    </row>
    <row r="3" spans="2:10" ht="13.35" customHeight="1" x14ac:dyDescent="0.35">
      <c r="E3" s="15"/>
      <c r="F3" s="15"/>
      <c r="G3" s="15"/>
      <c r="H3" s="15"/>
      <c r="I3" s="15"/>
      <c r="J3" s="15"/>
    </row>
    <row r="4" spans="2:10" ht="13.35" customHeight="1" x14ac:dyDescent="0.35">
      <c r="E4" s="15"/>
      <c r="F4" s="15"/>
      <c r="G4" s="15"/>
      <c r="H4" s="15"/>
      <c r="I4" s="15"/>
      <c r="J4" s="15"/>
    </row>
    <row r="5" spans="2:10" ht="13.35" customHeight="1" x14ac:dyDescent="0.35">
      <c r="B5" s="13"/>
      <c r="C5" s="14"/>
      <c r="D5" s="15"/>
      <c r="E5" s="15"/>
      <c r="F5" s="15"/>
      <c r="G5" s="15"/>
      <c r="H5" s="15"/>
      <c r="I5" s="15"/>
      <c r="J5" s="15"/>
    </row>
    <row r="6" spans="2:10" ht="13.35" customHeight="1" x14ac:dyDescent="0.35">
      <c r="B6" s="13"/>
      <c r="C6" s="14"/>
      <c r="D6" s="15"/>
      <c r="E6" s="15"/>
      <c r="F6" s="15"/>
      <c r="G6" s="15"/>
      <c r="H6" s="15"/>
      <c r="I6" s="15"/>
      <c r="J6" s="15"/>
    </row>
    <row r="7" spans="2:10" ht="13.35" customHeight="1" x14ac:dyDescent="0.35">
      <c r="D7" s="15"/>
      <c r="E7" s="15"/>
      <c r="F7" s="15"/>
      <c r="G7" s="15"/>
      <c r="H7" s="15"/>
      <c r="I7" s="15"/>
      <c r="J7" s="15"/>
    </row>
    <row r="8" spans="2:10" ht="13.35" customHeight="1" x14ac:dyDescent="0.4">
      <c r="B8" s="31" t="s">
        <v>179</v>
      </c>
      <c r="C8" s="120">
        <v>20</v>
      </c>
      <c r="D8" s="15"/>
      <c r="E8" s="15"/>
      <c r="F8" s="15"/>
      <c r="G8" s="15"/>
      <c r="H8" s="15"/>
      <c r="I8" s="15"/>
      <c r="J8" s="15"/>
    </row>
    <row r="9" spans="2:10" ht="13.35" customHeight="1" x14ac:dyDescent="0.4">
      <c r="B9" s="31" t="s">
        <v>180</v>
      </c>
      <c r="C9" s="120">
        <v>2</v>
      </c>
      <c r="D9" s="15"/>
      <c r="E9" s="15"/>
      <c r="F9" s="15"/>
      <c r="G9" s="15"/>
      <c r="H9" s="15"/>
      <c r="I9" s="15"/>
      <c r="J9" s="15"/>
    </row>
    <row r="10" spans="2:10" ht="13.35" customHeight="1" x14ac:dyDescent="0.4">
      <c r="B10" s="31" t="s">
        <v>321</v>
      </c>
      <c r="C10" s="200">
        <v>0.1</v>
      </c>
      <c r="D10" s="15"/>
      <c r="E10" s="15"/>
      <c r="F10" s="15"/>
      <c r="G10" s="15"/>
      <c r="H10" s="15"/>
      <c r="I10" s="15"/>
      <c r="J10" s="15"/>
    </row>
    <row r="11" spans="2:10" ht="13.35" customHeight="1" x14ac:dyDescent="0.4">
      <c r="B11" s="31"/>
      <c r="C11" s="119"/>
    </row>
    <row r="12" spans="2:10" s="12" customFormat="1" ht="24" x14ac:dyDescent="0.35">
      <c r="B12" s="23"/>
      <c r="C12" s="30"/>
      <c r="D12" s="197" t="s">
        <v>290</v>
      </c>
      <c r="E12" s="197" t="s">
        <v>291</v>
      </c>
      <c r="F12" s="197" t="s">
        <v>266</v>
      </c>
      <c r="G12" s="198" t="s">
        <v>267</v>
      </c>
      <c r="H12" s="198" t="s">
        <v>267</v>
      </c>
      <c r="I12" s="198" t="s">
        <v>267</v>
      </c>
      <c r="J12" s="29" t="s">
        <v>153</v>
      </c>
    </row>
    <row r="13" spans="2:10" ht="13.15" x14ac:dyDescent="0.4">
      <c r="B13" s="249" t="s">
        <v>147</v>
      </c>
      <c r="C13" s="19" t="s">
        <v>112</v>
      </c>
      <c r="D13" s="121">
        <v>89</v>
      </c>
      <c r="E13" s="121">
        <v>220</v>
      </c>
      <c r="F13" s="121">
        <v>220</v>
      </c>
      <c r="G13" s="121"/>
      <c r="H13" s="121"/>
      <c r="I13" s="121"/>
      <c r="J13" s="20"/>
    </row>
    <row r="14" spans="2:10" ht="13.15" x14ac:dyDescent="0.4">
      <c r="B14" s="251"/>
      <c r="C14" s="18" t="s">
        <v>172</v>
      </c>
      <c r="D14" s="122">
        <v>100</v>
      </c>
      <c r="E14" s="122">
        <v>789</v>
      </c>
      <c r="F14" s="122">
        <v>789</v>
      </c>
      <c r="G14" s="122"/>
      <c r="H14" s="122"/>
      <c r="I14" s="122"/>
      <c r="J14" s="17"/>
    </row>
    <row r="15" spans="2:10" ht="13.15" x14ac:dyDescent="0.4">
      <c r="B15" s="251"/>
      <c r="C15" s="18" t="s">
        <v>322</v>
      </c>
      <c r="D15" s="122" t="s">
        <v>320</v>
      </c>
      <c r="E15" s="122" t="s">
        <v>319</v>
      </c>
      <c r="F15" s="122" t="s">
        <v>319</v>
      </c>
      <c r="G15" s="122"/>
      <c r="H15" s="122"/>
      <c r="I15" s="122"/>
      <c r="J15" s="17"/>
    </row>
    <row r="16" spans="2:10" ht="13.15" x14ac:dyDescent="0.4">
      <c r="B16" s="254"/>
      <c r="C16" s="18" t="s">
        <v>229</v>
      </c>
      <c r="D16" s="122">
        <v>14</v>
      </c>
      <c r="E16" s="122">
        <v>23</v>
      </c>
      <c r="F16" s="122">
        <v>20</v>
      </c>
      <c r="G16" s="122"/>
      <c r="H16" s="122"/>
      <c r="I16" s="122"/>
      <c r="J16" s="17"/>
    </row>
    <row r="17" spans="2:10" ht="13.15" x14ac:dyDescent="0.4">
      <c r="B17" s="249" t="s">
        <v>146</v>
      </c>
      <c r="C17" s="19" t="s">
        <v>142</v>
      </c>
      <c r="D17" s="121">
        <v>25</v>
      </c>
      <c r="E17" s="121">
        <v>115</v>
      </c>
      <c r="F17" s="121">
        <v>16</v>
      </c>
      <c r="G17" s="121"/>
      <c r="H17" s="121"/>
      <c r="I17" s="121"/>
      <c r="J17" s="20"/>
    </row>
    <row r="18" spans="2:10" ht="13.15" x14ac:dyDescent="0.4">
      <c r="B18" s="250"/>
      <c r="C18" s="18" t="s">
        <v>230</v>
      </c>
      <c r="D18" s="122">
        <v>9</v>
      </c>
      <c r="E18" s="122">
        <v>9</v>
      </c>
      <c r="F18" s="122">
        <v>9</v>
      </c>
      <c r="G18" s="122"/>
      <c r="H18" s="122"/>
      <c r="I18" s="122"/>
      <c r="J18" s="17"/>
    </row>
    <row r="19" spans="2:10" ht="13.15" x14ac:dyDescent="0.4">
      <c r="B19" s="251"/>
      <c r="C19" s="18" t="s">
        <v>143</v>
      </c>
      <c r="D19" s="122">
        <v>0</v>
      </c>
      <c r="E19" s="122">
        <v>23</v>
      </c>
      <c r="F19" s="122">
        <v>23</v>
      </c>
      <c r="G19" s="122"/>
      <c r="H19" s="122"/>
      <c r="I19" s="122"/>
      <c r="J19" s="17"/>
    </row>
    <row r="20" spans="2:10" ht="13.15" x14ac:dyDescent="0.4">
      <c r="B20" s="251"/>
      <c r="C20" s="18" t="s">
        <v>144</v>
      </c>
      <c r="D20" s="122">
        <v>0</v>
      </c>
      <c r="E20" s="122">
        <v>51</v>
      </c>
      <c r="F20" s="122">
        <v>0</v>
      </c>
      <c r="G20" s="122"/>
      <c r="H20" s="122"/>
      <c r="I20" s="122"/>
      <c r="J20" s="17"/>
    </row>
    <row r="21" spans="2:10" ht="13.15" x14ac:dyDescent="0.4">
      <c r="B21" s="251"/>
      <c r="C21" s="18" t="s">
        <v>145</v>
      </c>
      <c r="D21" s="122">
        <v>71</v>
      </c>
      <c r="E21" s="122">
        <v>92</v>
      </c>
      <c r="F21" s="122">
        <v>71</v>
      </c>
      <c r="G21" s="122"/>
      <c r="H21" s="122"/>
      <c r="I21" s="122"/>
      <c r="J21" s="17"/>
    </row>
    <row r="22" spans="2:10" ht="13.15" x14ac:dyDescent="0.4">
      <c r="B22" s="251"/>
      <c r="C22" s="18" t="s">
        <v>201</v>
      </c>
      <c r="D22" s="122">
        <v>0</v>
      </c>
      <c r="E22" s="122">
        <v>74</v>
      </c>
      <c r="F22" s="122">
        <v>0</v>
      </c>
      <c r="G22" s="122"/>
      <c r="H22" s="122"/>
      <c r="I22" s="122"/>
      <c r="J22" s="17"/>
    </row>
    <row r="23" spans="2:10" ht="13.15" x14ac:dyDescent="0.4">
      <c r="B23" s="251"/>
      <c r="C23" s="18" t="s">
        <v>202</v>
      </c>
      <c r="D23" s="122">
        <v>0</v>
      </c>
      <c r="E23" s="122">
        <v>20</v>
      </c>
      <c r="F23" s="122">
        <v>0</v>
      </c>
      <c r="G23" s="122"/>
      <c r="H23" s="122"/>
      <c r="I23" s="122"/>
      <c r="J23" s="17"/>
    </row>
    <row r="24" spans="2:10" ht="13.15" x14ac:dyDescent="0.4">
      <c r="B24" s="251"/>
      <c r="C24" s="18" t="s">
        <v>231</v>
      </c>
      <c r="D24" s="122">
        <v>11</v>
      </c>
      <c r="E24" s="122">
        <v>0</v>
      </c>
      <c r="F24" s="122">
        <v>14</v>
      </c>
      <c r="G24" s="122"/>
      <c r="H24" s="122"/>
      <c r="I24" s="122"/>
      <c r="J24" s="17"/>
    </row>
    <row r="25" spans="2:10" ht="13.15" x14ac:dyDescent="0.4">
      <c r="B25" s="251"/>
      <c r="C25" s="18" t="s">
        <v>113</v>
      </c>
      <c r="D25" s="113">
        <f t="shared" ref="D25:I25" si="0">SUM(D17:D24)</f>
        <v>116</v>
      </c>
      <c r="E25" s="113">
        <f t="shared" si="0"/>
        <v>384</v>
      </c>
      <c r="F25" s="113">
        <f t="shared" si="0"/>
        <v>133</v>
      </c>
      <c r="G25" s="113">
        <f t="shared" si="0"/>
        <v>0</v>
      </c>
      <c r="H25" s="113">
        <f t="shared" si="0"/>
        <v>0</v>
      </c>
      <c r="I25" s="113">
        <f t="shared" si="0"/>
        <v>0</v>
      </c>
      <c r="J25" s="17"/>
    </row>
    <row r="26" spans="2:10" ht="13.15" x14ac:dyDescent="0.4">
      <c r="B26" s="252" t="s">
        <v>28</v>
      </c>
      <c r="C26" s="19" t="s">
        <v>151</v>
      </c>
      <c r="D26" s="114">
        <f t="shared" ref="D26:I26" si="1">D16*$C9*$C8*(1+$C$10)</f>
        <v>616</v>
      </c>
      <c r="E26" s="114">
        <f t="shared" si="1"/>
        <v>1012.0000000000001</v>
      </c>
      <c r="F26" s="114">
        <f t="shared" si="1"/>
        <v>880.00000000000011</v>
      </c>
      <c r="G26" s="114">
        <f t="shared" si="1"/>
        <v>0</v>
      </c>
      <c r="H26" s="114">
        <f t="shared" si="1"/>
        <v>0</v>
      </c>
      <c r="I26" s="114">
        <f t="shared" si="1"/>
        <v>0</v>
      </c>
      <c r="J26" s="21"/>
    </row>
    <row r="27" spans="2:10" ht="13.15" x14ac:dyDescent="0.4">
      <c r="B27" s="253"/>
      <c r="C27" s="18" t="s">
        <v>152</v>
      </c>
      <c r="D27" s="115">
        <f>IF(D25&gt;0,ROUNDUP(D26/D14,0),0)</f>
        <v>7</v>
      </c>
      <c r="E27" s="115">
        <f t="shared" ref="E27:I27" si="2">IF(E25&gt;0,ROUNDUP(E26/E14,0),0)</f>
        <v>2</v>
      </c>
      <c r="F27" s="115">
        <f t="shared" si="2"/>
        <v>2</v>
      </c>
      <c r="G27" s="115">
        <f t="shared" si="2"/>
        <v>0</v>
      </c>
      <c r="H27" s="115">
        <f t="shared" si="2"/>
        <v>0</v>
      </c>
      <c r="I27" s="115">
        <f t="shared" si="2"/>
        <v>0</v>
      </c>
      <c r="J27" s="17"/>
    </row>
    <row r="28" spans="2:10" ht="13.15" x14ac:dyDescent="0.4">
      <c r="B28" s="9"/>
      <c r="C28" s="9" t="s">
        <v>177</v>
      </c>
      <c r="D28" s="116">
        <f>IF(D15="Nein",D27*(D13+D14)+D25, D27*D13+D26+D25)</f>
        <v>1439</v>
      </c>
      <c r="E28" s="116">
        <f t="shared" ref="E28:I28" si="3">IF(E15="Nein",E27*(E13+E14)+E25, E27*E13+E26+E25)</f>
        <v>1836</v>
      </c>
      <c r="F28" s="116">
        <f t="shared" si="3"/>
        <v>1453</v>
      </c>
      <c r="G28" s="116">
        <f t="shared" si="3"/>
        <v>0</v>
      </c>
      <c r="H28" s="116">
        <f t="shared" si="3"/>
        <v>0</v>
      </c>
      <c r="I28" s="116">
        <f t="shared" si="3"/>
        <v>0</v>
      </c>
      <c r="J28" s="22"/>
    </row>
    <row r="29" spans="2:10" ht="13.15" x14ac:dyDescent="0.4">
      <c r="B29" s="32"/>
      <c r="C29" s="33" t="s">
        <v>178</v>
      </c>
      <c r="D29" s="117">
        <f>D28-D26</f>
        <v>823</v>
      </c>
      <c r="E29" s="117">
        <f t="shared" ref="E29:I29" si="4">E28-E26</f>
        <v>823.99999999999989</v>
      </c>
      <c r="F29" s="117">
        <f t="shared" si="4"/>
        <v>572.99999999999989</v>
      </c>
      <c r="G29" s="117">
        <f t="shared" si="4"/>
        <v>0</v>
      </c>
      <c r="H29" s="117">
        <f t="shared" si="4"/>
        <v>0</v>
      </c>
      <c r="I29" s="117">
        <f t="shared" si="4"/>
        <v>0</v>
      </c>
      <c r="J29" s="35"/>
    </row>
    <row r="30" spans="2:10" ht="13.15" x14ac:dyDescent="0.4">
      <c r="B30" s="28"/>
      <c r="C30" s="34" t="s">
        <v>176</v>
      </c>
      <c r="D30" s="118">
        <f>IF(AVERAGE(D28,D29),AVERAGE(D28,D29),"")</f>
        <v>1131</v>
      </c>
      <c r="E30" s="118">
        <f>IF(AVERAGE(E28:E29),AVERAGE(E28:E29),"")</f>
        <v>1330</v>
      </c>
      <c r="F30" s="118">
        <f>IF(AVERAGE(F28:F29),AVERAGE(F28:F29),"")</f>
        <v>1013</v>
      </c>
      <c r="G30" s="118" t="str">
        <f>IF(AVERAGE(G28:G29),AVERAGE(G28:G29),"")</f>
        <v/>
      </c>
      <c r="H30" s="118" t="str">
        <f>IF(AVERAGE(H28:H29),AVERAGE(H28:H29),"")</f>
        <v/>
      </c>
      <c r="I30" s="118" t="str">
        <f>IF(AVERAGE(I28:I29),AVERAGE(I28:I29),"")</f>
        <v/>
      </c>
      <c r="J30" s="22"/>
    </row>
    <row r="31" spans="2:10" x14ac:dyDescent="0.35">
      <c r="C31" s="7"/>
      <c r="D31" s="7"/>
      <c r="E31" s="7"/>
      <c r="F31" s="7"/>
    </row>
    <row r="32" spans="2:10" x14ac:dyDescent="0.35">
      <c r="C32" s="7"/>
      <c r="D32" s="7"/>
      <c r="E32" s="7"/>
      <c r="F32" s="7"/>
    </row>
    <row r="33" spans="2:10" s="27" customFormat="1" ht="23.25" x14ac:dyDescent="0.35">
      <c r="B33" s="30" t="s">
        <v>156</v>
      </c>
      <c r="C33" s="24" t="s">
        <v>206</v>
      </c>
      <c r="D33" s="37" t="s">
        <v>158</v>
      </c>
      <c r="E33" s="24" t="s">
        <v>157</v>
      </c>
      <c r="F33" s="24" t="s">
        <v>203</v>
      </c>
      <c r="G33" s="25"/>
      <c r="H33" s="25"/>
      <c r="I33" s="25"/>
      <c r="J33" s="25"/>
    </row>
    <row r="34" spans="2:10" x14ac:dyDescent="0.35">
      <c r="B34" s="86" t="s">
        <v>149</v>
      </c>
      <c r="C34" s="87">
        <v>89</v>
      </c>
      <c r="D34" s="179" t="s">
        <v>175</v>
      </c>
      <c r="E34" s="180" t="s">
        <v>175</v>
      </c>
      <c r="F34" s="180" t="s">
        <v>175</v>
      </c>
      <c r="G34" s="181"/>
      <c r="H34" s="181"/>
      <c r="I34" s="181"/>
      <c r="J34" s="181"/>
    </row>
    <row r="35" spans="2:10" x14ac:dyDescent="0.35">
      <c r="B35" s="86" t="s">
        <v>148</v>
      </c>
      <c r="C35" s="87">
        <v>140</v>
      </c>
      <c r="D35" s="180" t="s">
        <v>175</v>
      </c>
      <c r="E35" s="180" t="s">
        <v>175</v>
      </c>
      <c r="F35" s="180" t="s">
        <v>175</v>
      </c>
      <c r="G35" s="181"/>
      <c r="H35" s="181"/>
      <c r="I35" s="181"/>
      <c r="J35" s="181"/>
    </row>
    <row r="36" spans="2:10" x14ac:dyDescent="0.35">
      <c r="B36" s="86" t="s">
        <v>200</v>
      </c>
      <c r="C36" s="87">
        <v>181</v>
      </c>
      <c r="D36" s="180" t="s">
        <v>175</v>
      </c>
      <c r="E36" s="180" t="s">
        <v>175</v>
      </c>
      <c r="F36" s="180" t="s">
        <v>175</v>
      </c>
      <c r="G36" s="181"/>
      <c r="H36" s="181"/>
      <c r="I36" s="181"/>
      <c r="J36" s="181"/>
    </row>
    <row r="37" spans="2:10" x14ac:dyDescent="0.35">
      <c r="B37" s="86" t="s">
        <v>173</v>
      </c>
      <c r="C37" s="87">
        <v>70</v>
      </c>
      <c r="D37" s="87">
        <v>1000</v>
      </c>
      <c r="E37" s="180" t="s">
        <v>175</v>
      </c>
      <c r="F37" s="182">
        <f>D37*0.789</f>
        <v>789</v>
      </c>
      <c r="G37" s="181"/>
      <c r="H37" s="181"/>
      <c r="I37" s="181"/>
      <c r="J37" s="181"/>
    </row>
    <row r="38" spans="2:10" x14ac:dyDescent="0.35">
      <c r="B38" s="86" t="s">
        <v>285</v>
      </c>
      <c r="C38" s="87">
        <v>52</v>
      </c>
      <c r="D38" s="87">
        <v>500</v>
      </c>
      <c r="E38" s="180" t="s">
        <v>175</v>
      </c>
      <c r="F38" s="180">
        <f>D38*0.789</f>
        <v>394.5</v>
      </c>
      <c r="G38" s="181"/>
      <c r="H38" s="181"/>
      <c r="I38" s="181"/>
      <c r="J38" s="181"/>
    </row>
    <row r="39" spans="2:10" x14ac:dyDescent="0.35">
      <c r="B39" s="86" t="s">
        <v>174</v>
      </c>
      <c r="C39" s="87">
        <v>22</v>
      </c>
      <c r="D39" s="87">
        <v>115</v>
      </c>
      <c r="E39" s="180" t="s">
        <v>175</v>
      </c>
      <c r="F39" s="182">
        <f t="shared" ref="F39:F43" si="5">D39*0.789</f>
        <v>90.734999999999999</v>
      </c>
      <c r="G39" s="181"/>
      <c r="H39" s="181"/>
      <c r="I39" s="181"/>
      <c r="J39" s="181"/>
    </row>
    <row r="40" spans="2:10" x14ac:dyDescent="0.35">
      <c r="B40" s="86" t="s">
        <v>281</v>
      </c>
      <c r="C40" s="87">
        <v>28</v>
      </c>
      <c r="D40" s="87">
        <v>235</v>
      </c>
      <c r="E40" s="180" t="s">
        <v>175</v>
      </c>
      <c r="F40" s="182">
        <f t="shared" si="5"/>
        <v>185.41500000000002</v>
      </c>
      <c r="G40" s="181"/>
      <c r="H40" s="181"/>
      <c r="I40" s="181"/>
      <c r="J40" s="181"/>
    </row>
    <row r="41" spans="2:10" x14ac:dyDescent="0.35">
      <c r="B41" s="86" t="s">
        <v>282</v>
      </c>
      <c r="C41" s="87">
        <v>110</v>
      </c>
      <c r="D41" s="87">
        <v>330</v>
      </c>
      <c r="E41" s="182">
        <f t="shared" ref="E41:E43" si="6">D41*0.78</f>
        <v>257.40000000000003</v>
      </c>
      <c r="F41" s="182">
        <f t="shared" si="5"/>
        <v>260.37</v>
      </c>
      <c r="G41" s="181"/>
      <c r="H41" s="181"/>
      <c r="I41" s="181"/>
      <c r="J41" s="181"/>
    </row>
    <row r="42" spans="2:10" x14ac:dyDescent="0.35">
      <c r="B42" s="86" t="s">
        <v>283</v>
      </c>
      <c r="C42" s="87">
        <v>160</v>
      </c>
      <c r="D42" s="87">
        <v>660</v>
      </c>
      <c r="E42" s="182">
        <f t="shared" si="6"/>
        <v>514.80000000000007</v>
      </c>
      <c r="F42" s="182">
        <f t="shared" si="5"/>
        <v>520.74</v>
      </c>
      <c r="G42" s="181"/>
      <c r="H42" s="181"/>
      <c r="I42" s="181"/>
      <c r="J42" s="181"/>
    </row>
    <row r="43" spans="2:10" x14ac:dyDescent="0.35">
      <c r="B43" s="86" t="s">
        <v>284</v>
      </c>
      <c r="C43" s="87">
        <v>220</v>
      </c>
      <c r="D43" s="87">
        <v>1000</v>
      </c>
      <c r="E43" s="182">
        <f t="shared" si="6"/>
        <v>780</v>
      </c>
      <c r="F43" s="182">
        <f t="shared" si="5"/>
        <v>789</v>
      </c>
      <c r="G43" s="181"/>
      <c r="H43" s="181"/>
      <c r="I43" s="181"/>
      <c r="J43" s="181"/>
    </row>
    <row r="44" spans="2:10" x14ac:dyDescent="0.35">
      <c r="B44" s="86"/>
      <c r="C44" s="87"/>
      <c r="D44" s="87"/>
      <c r="E44" s="182"/>
      <c r="F44" s="182"/>
      <c r="G44" s="181"/>
      <c r="H44" s="181"/>
      <c r="I44" s="181"/>
      <c r="J44" s="181"/>
    </row>
    <row r="45" spans="2:10" x14ac:dyDescent="0.35">
      <c r="B45" s="86"/>
      <c r="C45" s="87"/>
      <c r="D45" s="87"/>
      <c r="E45" s="182"/>
      <c r="F45" s="182"/>
      <c r="G45" s="181"/>
      <c r="H45" s="181"/>
      <c r="I45" s="181"/>
      <c r="J45" s="181"/>
    </row>
    <row r="46" spans="2:10" x14ac:dyDescent="0.35">
      <c r="B46" s="86"/>
      <c r="C46" s="87"/>
      <c r="D46" s="87"/>
      <c r="E46" s="182"/>
      <c r="F46" s="182"/>
      <c r="G46" s="181"/>
      <c r="H46" s="181"/>
      <c r="I46" s="181"/>
      <c r="J46" s="181"/>
    </row>
    <row r="47" spans="2:10" x14ac:dyDescent="0.35">
      <c r="B47" s="86"/>
      <c r="C47" s="87"/>
      <c r="D47" s="87"/>
      <c r="E47" s="182"/>
      <c r="F47" s="182"/>
      <c r="G47" s="181"/>
      <c r="H47" s="181"/>
      <c r="I47" s="181"/>
      <c r="J47" s="181"/>
    </row>
    <row r="48" spans="2:10" x14ac:dyDescent="0.35">
      <c r="B48" s="86"/>
      <c r="C48" s="87"/>
      <c r="D48" s="87"/>
      <c r="E48" s="182"/>
      <c r="F48" s="182"/>
      <c r="G48" s="181"/>
      <c r="H48" s="181"/>
      <c r="I48" s="181"/>
      <c r="J48" s="181"/>
    </row>
    <row r="49" spans="2:10" x14ac:dyDescent="0.35">
      <c r="B49" s="123"/>
      <c r="C49" s="124"/>
      <c r="D49" s="124"/>
      <c r="E49" s="125"/>
      <c r="F49" s="125"/>
      <c r="G49" s="27"/>
      <c r="H49" s="27"/>
      <c r="I49" s="27"/>
      <c r="J49" s="27"/>
    </row>
    <row r="50" spans="2:10" x14ac:dyDescent="0.35">
      <c r="B50" s="176"/>
      <c r="C50" s="124"/>
      <c r="D50" s="124"/>
      <c r="E50" s="125"/>
      <c r="F50" s="125"/>
      <c r="G50" s="27"/>
      <c r="H50" s="27"/>
      <c r="I50" s="27"/>
      <c r="J50" s="27"/>
    </row>
    <row r="51" spans="2:10" x14ac:dyDescent="0.35">
      <c r="B51" s="123"/>
      <c r="C51" s="124"/>
      <c r="D51" s="124"/>
      <c r="E51" s="125"/>
      <c r="F51" s="125"/>
      <c r="G51" s="27"/>
      <c r="H51" s="27"/>
      <c r="I51" s="27"/>
      <c r="J51" s="27"/>
    </row>
    <row r="52" spans="2:10" x14ac:dyDescent="0.35">
      <c r="B52" s="123"/>
      <c r="C52" s="124"/>
      <c r="D52" s="124"/>
      <c r="E52" s="126"/>
      <c r="F52" s="127"/>
      <c r="G52" s="7"/>
      <c r="H52" s="7"/>
      <c r="I52" s="7"/>
      <c r="J52" s="7"/>
    </row>
    <row r="53" spans="2:10" x14ac:dyDescent="0.35">
      <c r="B53" s="123"/>
      <c r="C53" s="124"/>
      <c r="D53" s="124"/>
      <c r="E53" s="126"/>
      <c r="F53" s="127"/>
      <c r="G53" s="7"/>
      <c r="H53" s="7"/>
      <c r="I53" s="7"/>
      <c r="J53" s="7"/>
    </row>
    <row r="54" spans="2:10" x14ac:dyDescent="0.35">
      <c r="B54" s="123"/>
      <c r="C54" s="124"/>
      <c r="D54" s="124"/>
      <c r="E54" s="126"/>
      <c r="F54" s="127"/>
      <c r="G54" s="7"/>
      <c r="H54" s="7"/>
      <c r="I54" s="7"/>
      <c r="J54" s="7"/>
    </row>
    <row r="55" spans="2:10" x14ac:dyDescent="0.35">
      <c r="B55" s="123"/>
      <c r="C55" s="124"/>
      <c r="D55" s="124"/>
      <c r="E55" s="126"/>
      <c r="F55" s="127"/>
      <c r="G55" s="7"/>
      <c r="H55" s="7"/>
      <c r="I55" s="7"/>
      <c r="J55" s="7"/>
    </row>
    <row r="56" spans="2:10" x14ac:dyDescent="0.35">
      <c r="B56" s="123"/>
      <c r="C56" s="124"/>
      <c r="D56" s="124"/>
      <c r="E56" s="128"/>
      <c r="F56" s="85"/>
    </row>
    <row r="57" spans="2:10" x14ac:dyDescent="0.35">
      <c r="B57" s="123"/>
      <c r="C57" s="124"/>
      <c r="D57" s="124"/>
      <c r="E57" s="128"/>
      <c r="F57" s="85"/>
    </row>
    <row r="58" spans="2:10" x14ac:dyDescent="0.35">
      <c r="B58" s="123"/>
      <c r="C58" s="124"/>
      <c r="D58" s="124"/>
      <c r="E58" s="128"/>
      <c r="F58" s="85"/>
    </row>
    <row r="59" spans="2:10" x14ac:dyDescent="0.35">
      <c r="B59" s="123"/>
      <c r="C59" s="124"/>
      <c r="D59" s="124"/>
      <c r="E59" s="128"/>
      <c r="F59" s="85"/>
    </row>
    <row r="60" spans="2:10" x14ac:dyDescent="0.35">
      <c r="B60" s="123"/>
      <c r="C60" s="124"/>
      <c r="D60" s="124"/>
      <c r="E60" s="128"/>
      <c r="F60" s="85"/>
    </row>
    <row r="61" spans="2:10" x14ac:dyDescent="0.35">
      <c r="B61" s="123"/>
      <c r="C61" s="124"/>
      <c r="D61" s="124"/>
      <c r="E61" s="128"/>
      <c r="F61" s="85"/>
    </row>
    <row r="62" spans="2:10" x14ac:dyDescent="0.35">
      <c r="B62" s="85"/>
      <c r="C62" s="85"/>
      <c r="D62" s="85"/>
      <c r="E62" s="85"/>
      <c r="F62" s="85"/>
    </row>
    <row r="63" spans="2:10" x14ac:dyDescent="0.35">
      <c r="B63" s="85"/>
      <c r="C63" s="85"/>
      <c r="D63" s="85"/>
      <c r="E63" s="85"/>
      <c r="F63" s="85"/>
    </row>
    <row r="64" spans="2:10" x14ac:dyDescent="0.35">
      <c r="B64" s="85"/>
      <c r="C64" s="85"/>
      <c r="D64" s="85"/>
      <c r="E64" s="85"/>
      <c r="F64" s="85"/>
    </row>
    <row r="65" spans="2:6" x14ac:dyDescent="0.35">
      <c r="B65" s="85"/>
      <c r="C65" s="85"/>
      <c r="D65" s="85"/>
      <c r="E65" s="85"/>
      <c r="F65" s="85"/>
    </row>
    <row r="66" spans="2:6" x14ac:dyDescent="0.35">
      <c r="B66" s="85"/>
      <c r="C66" s="85"/>
      <c r="D66" s="85"/>
      <c r="E66" s="85"/>
      <c r="F66" s="85"/>
    </row>
    <row r="67" spans="2:6" x14ac:dyDescent="0.35">
      <c r="B67" s="85"/>
      <c r="C67" s="85"/>
      <c r="D67" s="85"/>
      <c r="E67" s="85"/>
      <c r="F67" s="85"/>
    </row>
    <row r="68" spans="2:6" x14ac:dyDescent="0.35">
      <c r="B68" s="85"/>
      <c r="C68" s="85"/>
      <c r="D68" s="85"/>
      <c r="E68" s="85"/>
      <c r="F68" s="85"/>
    </row>
    <row r="69" spans="2:6" x14ac:dyDescent="0.35">
      <c r="B69" s="85"/>
      <c r="C69" s="85"/>
      <c r="D69" s="85"/>
      <c r="E69" s="85"/>
      <c r="F69" s="85"/>
    </row>
    <row r="70" spans="2:6" x14ac:dyDescent="0.35">
      <c r="B70" s="85"/>
      <c r="C70" s="85"/>
      <c r="D70" s="85"/>
      <c r="E70" s="85"/>
      <c r="F70" s="85"/>
    </row>
    <row r="71" spans="2:6" x14ac:dyDescent="0.35">
      <c r="B71" s="85"/>
      <c r="C71" s="85"/>
      <c r="D71" s="85"/>
      <c r="E71" s="85"/>
      <c r="F71" s="85"/>
    </row>
    <row r="72" spans="2:6" x14ac:dyDescent="0.35">
      <c r="B72" s="85"/>
      <c r="C72" s="85"/>
      <c r="D72" s="85"/>
      <c r="E72" s="85"/>
      <c r="F72" s="85"/>
    </row>
    <row r="73" spans="2:6" x14ac:dyDescent="0.35">
      <c r="B73" s="85"/>
      <c r="C73" s="85"/>
      <c r="D73" s="85"/>
      <c r="E73" s="85"/>
      <c r="F73" s="85"/>
    </row>
    <row r="74" spans="2:6" x14ac:dyDescent="0.35">
      <c r="B74" s="85"/>
      <c r="C74" s="85"/>
      <c r="D74" s="85"/>
      <c r="E74" s="85"/>
      <c r="F74" s="85"/>
    </row>
    <row r="75" spans="2:6" x14ac:dyDescent="0.35">
      <c r="B75" s="85"/>
      <c r="C75" s="85"/>
      <c r="D75" s="85"/>
      <c r="E75" s="85"/>
      <c r="F75" s="85"/>
    </row>
    <row r="76" spans="2:6" x14ac:dyDescent="0.35">
      <c r="B76" s="85"/>
      <c r="C76" s="85"/>
      <c r="D76" s="85"/>
      <c r="E76" s="85"/>
      <c r="F76" s="85"/>
    </row>
    <row r="77" spans="2:6" x14ac:dyDescent="0.35">
      <c r="B77" s="85"/>
      <c r="C77" s="85"/>
      <c r="D77" s="85"/>
      <c r="E77" s="85"/>
      <c r="F77" s="85"/>
    </row>
    <row r="78" spans="2:6" x14ac:dyDescent="0.35">
      <c r="B78" s="85"/>
      <c r="C78" s="85"/>
      <c r="D78" s="85"/>
      <c r="E78" s="85"/>
      <c r="F78" s="85"/>
    </row>
    <row r="79" spans="2:6" x14ac:dyDescent="0.35">
      <c r="B79" s="85"/>
      <c r="C79" s="85"/>
      <c r="D79" s="85"/>
      <c r="E79" s="85"/>
      <c r="F79" s="85"/>
    </row>
    <row r="80" spans="2:6" x14ac:dyDescent="0.35">
      <c r="B80" s="85"/>
      <c r="C80" s="85"/>
      <c r="D80" s="85"/>
      <c r="E80" s="85"/>
      <c r="F80" s="85"/>
    </row>
    <row r="81" spans="2:6" x14ac:dyDescent="0.35">
      <c r="B81" s="85"/>
      <c r="C81" s="85"/>
      <c r="D81" s="85"/>
      <c r="E81" s="85"/>
      <c r="F81" s="85"/>
    </row>
    <row r="82" spans="2:6" x14ac:dyDescent="0.35">
      <c r="B82" s="85"/>
      <c r="C82" s="85"/>
      <c r="D82" s="85"/>
      <c r="E82" s="85"/>
      <c r="F82" s="85"/>
    </row>
    <row r="83" spans="2:6" x14ac:dyDescent="0.35">
      <c r="B83" s="85"/>
      <c r="C83" s="85"/>
      <c r="D83" s="85"/>
      <c r="E83" s="85"/>
      <c r="F83" s="85"/>
    </row>
    <row r="84" spans="2:6" x14ac:dyDescent="0.35">
      <c r="B84" s="85"/>
      <c r="C84" s="85"/>
      <c r="D84" s="85"/>
      <c r="E84" s="85"/>
      <c r="F84" s="85"/>
    </row>
    <row r="85" spans="2:6" x14ac:dyDescent="0.35">
      <c r="B85" s="85"/>
      <c r="C85" s="85"/>
      <c r="D85" s="85"/>
      <c r="E85" s="85"/>
      <c r="F85" s="85"/>
    </row>
    <row r="86" spans="2:6" x14ac:dyDescent="0.35">
      <c r="B86" s="85"/>
      <c r="C86" s="85"/>
      <c r="D86" s="85"/>
      <c r="E86" s="85"/>
      <c r="F86" s="85"/>
    </row>
    <row r="87" spans="2:6" x14ac:dyDescent="0.35">
      <c r="B87" s="85"/>
      <c r="C87" s="85"/>
      <c r="D87" s="85"/>
      <c r="E87" s="85"/>
      <c r="F87" s="85"/>
    </row>
    <row r="88" spans="2:6" x14ac:dyDescent="0.35">
      <c r="B88" s="85"/>
      <c r="C88" s="85"/>
      <c r="D88" s="85"/>
      <c r="E88" s="85"/>
      <c r="F88" s="85"/>
    </row>
    <row r="89" spans="2:6" x14ac:dyDescent="0.35">
      <c r="B89" s="85"/>
      <c r="C89" s="85"/>
      <c r="D89" s="85"/>
      <c r="E89" s="85"/>
      <c r="F89" s="85"/>
    </row>
    <row r="90" spans="2:6" x14ac:dyDescent="0.35">
      <c r="B90" s="85"/>
      <c r="C90" s="85"/>
      <c r="D90" s="85"/>
      <c r="E90" s="85"/>
      <c r="F90" s="85"/>
    </row>
    <row r="91" spans="2:6" x14ac:dyDescent="0.35">
      <c r="B91" s="85"/>
      <c r="C91" s="85"/>
      <c r="D91" s="85"/>
      <c r="E91" s="85"/>
      <c r="F91" s="85"/>
    </row>
    <row r="92" spans="2:6" x14ac:dyDescent="0.35">
      <c r="B92" s="85"/>
      <c r="C92" s="85"/>
      <c r="D92" s="85"/>
      <c r="E92" s="85"/>
      <c r="F92" s="85"/>
    </row>
    <row r="93" spans="2:6" x14ac:dyDescent="0.35">
      <c r="B93" s="85"/>
      <c r="C93" s="85"/>
      <c r="D93" s="85"/>
      <c r="E93" s="85"/>
      <c r="F93" s="85"/>
    </row>
    <row r="94" spans="2:6" x14ac:dyDescent="0.35">
      <c r="B94" s="85"/>
      <c r="C94" s="85"/>
      <c r="D94" s="85"/>
      <c r="E94" s="85"/>
      <c r="F94" s="85"/>
    </row>
    <row r="95" spans="2:6" x14ac:dyDescent="0.35">
      <c r="B95" s="85"/>
      <c r="C95" s="85"/>
      <c r="D95" s="85"/>
      <c r="E95" s="85"/>
      <c r="F95" s="85"/>
    </row>
    <row r="96" spans="2:6" x14ac:dyDescent="0.35">
      <c r="B96" s="85"/>
      <c r="C96" s="85"/>
      <c r="D96" s="85"/>
      <c r="E96" s="85"/>
      <c r="F96" s="85"/>
    </row>
    <row r="97" spans="2:6" x14ac:dyDescent="0.35">
      <c r="B97" s="85"/>
      <c r="C97" s="85"/>
      <c r="D97" s="85"/>
      <c r="E97" s="85"/>
      <c r="F97" s="85"/>
    </row>
    <row r="98" spans="2:6" x14ac:dyDescent="0.35">
      <c r="B98" s="85"/>
      <c r="C98" s="85"/>
      <c r="D98" s="85"/>
      <c r="E98" s="85"/>
      <c r="F98" s="85"/>
    </row>
    <row r="99" spans="2:6" x14ac:dyDescent="0.35">
      <c r="B99" s="85"/>
      <c r="C99" s="85"/>
      <c r="D99" s="85"/>
      <c r="E99" s="85"/>
      <c r="F99" s="85"/>
    </row>
    <row r="100" spans="2:6" x14ac:dyDescent="0.35">
      <c r="B100" s="85"/>
      <c r="C100" s="85"/>
      <c r="D100" s="85"/>
      <c r="E100" s="85"/>
      <c r="F100" s="85"/>
    </row>
    <row r="101" spans="2:6" x14ac:dyDescent="0.35">
      <c r="B101" s="85"/>
      <c r="C101" s="85"/>
      <c r="D101" s="85"/>
      <c r="E101" s="85"/>
      <c r="F101" s="85"/>
    </row>
    <row r="102" spans="2:6" x14ac:dyDescent="0.35">
      <c r="B102" s="85"/>
      <c r="C102" s="85"/>
      <c r="D102" s="85"/>
      <c r="E102" s="85"/>
      <c r="F102" s="85"/>
    </row>
    <row r="103" spans="2:6" x14ac:dyDescent="0.35">
      <c r="B103" s="85"/>
      <c r="C103" s="85"/>
      <c r="D103" s="85"/>
      <c r="E103" s="85"/>
      <c r="F103" s="85"/>
    </row>
    <row r="104" spans="2:6" x14ac:dyDescent="0.35">
      <c r="B104" s="85"/>
      <c r="C104" s="85"/>
      <c r="D104" s="85"/>
      <c r="E104" s="85"/>
      <c r="F104" s="85"/>
    </row>
    <row r="105" spans="2:6" x14ac:dyDescent="0.35">
      <c r="B105" s="85"/>
      <c r="C105" s="85"/>
      <c r="D105" s="85"/>
      <c r="E105" s="85"/>
      <c r="F105" s="85"/>
    </row>
    <row r="106" spans="2:6" x14ac:dyDescent="0.35">
      <c r="B106" s="85"/>
      <c r="C106" s="85"/>
      <c r="D106" s="85"/>
      <c r="E106" s="85"/>
      <c r="F106" s="85"/>
    </row>
    <row r="107" spans="2:6" x14ac:dyDescent="0.35">
      <c r="B107" s="85"/>
      <c r="C107" s="85"/>
      <c r="D107" s="85"/>
      <c r="E107" s="85"/>
      <c r="F107" s="85"/>
    </row>
    <row r="108" spans="2:6" x14ac:dyDescent="0.35">
      <c r="B108" s="85"/>
      <c r="C108" s="85"/>
      <c r="D108" s="85"/>
      <c r="E108" s="85"/>
      <c r="F108" s="85"/>
    </row>
    <row r="109" spans="2:6" x14ac:dyDescent="0.35">
      <c r="B109" s="85"/>
      <c r="C109" s="85"/>
      <c r="D109" s="85"/>
      <c r="E109" s="85"/>
      <c r="F109" s="85"/>
    </row>
    <row r="110" spans="2:6" x14ac:dyDescent="0.35">
      <c r="B110" s="85"/>
      <c r="C110" s="85"/>
      <c r="D110" s="85"/>
      <c r="E110" s="85"/>
      <c r="F110" s="85"/>
    </row>
    <row r="111" spans="2:6" x14ac:dyDescent="0.35">
      <c r="B111" s="85"/>
      <c r="C111" s="85"/>
      <c r="D111" s="85"/>
      <c r="E111" s="85"/>
      <c r="F111" s="85"/>
    </row>
    <row r="112" spans="2:6" x14ac:dyDescent="0.35">
      <c r="B112" s="85"/>
      <c r="C112" s="85"/>
      <c r="D112" s="85"/>
      <c r="E112" s="85"/>
      <c r="F112" s="85"/>
    </row>
    <row r="113" spans="2:6" x14ac:dyDescent="0.35">
      <c r="B113" s="85"/>
      <c r="C113" s="85"/>
      <c r="D113" s="85"/>
      <c r="E113" s="85"/>
      <c r="F113" s="85"/>
    </row>
    <row r="114" spans="2:6" x14ac:dyDescent="0.35">
      <c r="B114" s="85"/>
      <c r="C114" s="85"/>
      <c r="D114" s="85"/>
      <c r="E114" s="85"/>
      <c r="F114" s="85"/>
    </row>
  </sheetData>
  <sheetProtection algorithmName="SHA-512" hashValue="oPLRXOv2lXxcvuhtJo0NX1nGhN77fkm4JoOAkxeHFgZrYltzF6g3rYbprvlmw1/aAmCF0sEpL8zqgjhKuqmUhQ==" saltValue="fJkwYBiyeH4bVkWNrrWn3g==" spinCount="100000" sheet="1" objects="1" scenarios="1" formatCells="0" insertRows="0" sort="0" autoFilter="0"/>
  <mergeCells count="4">
    <mergeCell ref="B1:J1"/>
    <mergeCell ref="B17:B25"/>
    <mergeCell ref="B26:B27"/>
    <mergeCell ref="B13:B16"/>
  </mergeCells>
  <conditionalFormatting sqref="D30:I30">
    <cfRule type="top10" dxfId="0" priority="309" bottom="1" rank="1"/>
  </conditionalFormatting>
  <dataValidations count="1">
    <dataValidation type="list" allowBlank="1" showInputMessage="1" showErrorMessage="1" sqref="D15:I15" xr:uid="{3B53B83D-7995-47AE-80DE-ADDFDA8C76B1}">
      <formula1>"Ja, Nein"</formula1>
    </dataValidation>
  </dataValidations>
  <hyperlinks>
    <hyperlink ref="J2" r:id="rId1" display="TrekkingTrails.de" xr:uid="{00000000-0004-0000-0400-000000000000}"/>
  </hyperlinks>
  <pageMargins left="0.7" right="0.7" top="0.78740157499999996" bottom="0.78740157499999996" header="0.3" footer="0.3"/>
  <pageSetup paperSize="9" scale="63" orientation="landscape" horizontalDpi="4294967293" verticalDpi="0" r:id="rId2"/>
  <ignoredErrors>
    <ignoredError sqref="D25:F25 I25" formulaRange="1"/>
  </ignoredError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low="1" xr2:uid="{00000000-0003-0000-0400-000002000000}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Brennstoffrechner!D13:I13</xm:f>
              <xm:sqref>J13</xm:sqref>
            </x14:sparkline>
            <x14:sparkline>
              <xm:f>Brennstoffrechner!D14:I14</xm:f>
              <xm:sqref>J14</xm:sqref>
            </x14:sparkline>
            <x14:sparkline>
              <xm:f>Brennstoffrechner!D15:I15</xm:f>
              <xm:sqref>J15</xm:sqref>
            </x14:sparkline>
            <x14:sparkline>
              <xm:f>Brennstoffrechner!D16:I16</xm:f>
              <xm:sqref>J16</xm:sqref>
            </x14:sparkline>
            <x14:sparkline>
              <xm:f>Brennstoffrechner!D17:I17</xm:f>
              <xm:sqref>J17</xm:sqref>
            </x14:sparkline>
            <x14:sparkline>
              <xm:f>Brennstoffrechner!D18:I18</xm:f>
              <xm:sqref>J18</xm:sqref>
            </x14:sparkline>
            <x14:sparkline>
              <xm:f>Brennstoffrechner!D19:I19</xm:f>
              <xm:sqref>J19</xm:sqref>
            </x14:sparkline>
            <x14:sparkline>
              <xm:f>Brennstoffrechner!D20:I20</xm:f>
              <xm:sqref>J20</xm:sqref>
            </x14:sparkline>
            <x14:sparkline>
              <xm:f>Brennstoffrechner!D21:I21</xm:f>
              <xm:sqref>J21</xm:sqref>
            </x14:sparkline>
            <x14:sparkline>
              <xm:f>Brennstoffrechner!D22:I22</xm:f>
              <xm:sqref>J22</xm:sqref>
            </x14:sparkline>
            <x14:sparkline>
              <xm:f>Brennstoffrechner!D23:I23</xm:f>
              <xm:sqref>J23</xm:sqref>
            </x14:sparkline>
            <x14:sparkline>
              <xm:f>Brennstoffrechner!D24:I24</xm:f>
              <xm:sqref>J24</xm:sqref>
            </x14:sparkline>
            <x14:sparkline>
              <xm:f>Brennstoffrechner!D25:I25</xm:f>
              <xm:sqref>J25</xm:sqref>
            </x14:sparkline>
            <x14:sparkline>
              <xm:f>Brennstoffrechner!D26:I26</xm:f>
              <xm:sqref>J26</xm:sqref>
            </x14:sparkline>
            <x14:sparkline>
              <xm:f>Brennstoffrechner!D27:I27</xm:f>
              <xm:sqref>J27</xm:sqref>
            </x14:sparkline>
            <x14:sparkline>
              <xm:f>Brennstoffrechner!D28:I28</xm:f>
              <xm:sqref>J28</xm:sqref>
            </x14:sparkline>
            <x14:sparkline>
              <xm:f>Brennstoffrechner!D29:I29</xm:f>
              <xm:sqref>J29</xm:sqref>
            </x14:sparkline>
            <x14:sparkline>
              <xm:f>Brennstoffrechner!D30:I30</xm:f>
              <xm:sqref>J30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Trekking-Tools</vt:lpstr>
      <vt:lpstr>Tourplaner</vt:lpstr>
      <vt:lpstr>Packliste</vt:lpstr>
      <vt:lpstr>Packliste (2 Personen)</vt:lpstr>
      <vt:lpstr>Verpflegungsrechner</vt:lpstr>
      <vt:lpstr>Brennstoffrechner</vt:lpstr>
      <vt:lpstr>Packliste!Druckbereich</vt:lpstr>
      <vt:lpstr>'Packliste (2 Personen)'!Druckbereich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Trekking-Tools - TrekkingTrails.de</dc:title>
  <dc:creator>Thomas - TrekkingTrails.de</dc:creator>
  <cp:keywords>Trekking-Tools, Packliste, Tourplaner, Verpflegungsrechner, Brennstoffrechner</cp:keywords>
  <cp:lastModifiedBy>Thomas Weingaertner</cp:lastModifiedBy>
  <cp:lastPrinted>2018-04-14T23:50:44Z</cp:lastPrinted>
  <dcterms:created xsi:type="dcterms:W3CDTF">2005-07-11T18:38:02Z</dcterms:created>
  <dcterms:modified xsi:type="dcterms:W3CDTF">2024-12-31T20:47:27Z</dcterms:modified>
</cp:coreProperties>
</file>